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ustomProperty1.bin" ContentType="application/vnd.openxmlformats-officedocument.spreadsheetml.customProperty"/>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omments5.xml" ContentType="application/vnd.openxmlformats-officedocument.spreadsheetml.comments+xml"/>
  <Override PartName="/xl/drawings/drawing3.xml" ContentType="application/vnd.openxmlformats-officedocument.drawing+xml"/>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comments6.xml" ContentType="application/vnd.openxmlformats-officedocument.spreadsheetml.comments+xml"/>
  <Override PartName="/xl/drawings/drawing4.xml" ContentType="application/vnd.openxmlformats-officedocument.drawing+xml"/>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comments7.xml" ContentType="application/vnd.openxmlformats-officedocument.spreadsheetml.comments+xml"/>
  <Override PartName="/xl/drawings/drawing5.xml" ContentType="application/vnd.openxmlformats-officedocument.drawing+xml"/>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comments8.xml" ContentType="application/vnd.openxmlformats-officedocument.spreadsheetml.comments+xml"/>
  <Override PartName="/xl/drawings/drawing6.xml" ContentType="application/vnd.openxmlformats-officedocument.drawing+xml"/>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comments9.xml" ContentType="application/vnd.openxmlformats-officedocument.spreadsheetml.comments+xml"/>
  <Override PartName="/xl/drawings/drawing7.xml" ContentType="application/vnd.openxmlformats-officedocument.drawing+xml"/>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comments10.xml" ContentType="application/vnd.openxmlformats-officedocument.spreadsheetml.comments+xml"/>
  <Override PartName="/xl/drawings/drawing8.xml" ContentType="application/vnd.openxmlformats-officedocument.drawing+xml"/>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comments11.xml" ContentType="application/vnd.openxmlformats-officedocument.spreadsheetml.comments+xml"/>
  <Override PartName="/xl/drawings/drawing9.xml" ContentType="application/vnd.openxmlformats-officedocument.drawing+xml"/>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comments12.xml" ContentType="application/vnd.openxmlformats-officedocument.spreadsheetml.comments+xml"/>
  <Override PartName="/xl/drawings/drawing10.xml" ContentType="application/vnd.openxmlformats-officedocument.drawing+xml"/>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comments13.xml" ContentType="application/vnd.openxmlformats-officedocument.spreadsheetml.comments+xml"/>
  <Override PartName="/xl/drawings/drawing11.xml" ContentType="application/vnd.openxmlformats-officedocument.drawing+xml"/>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comments14.xml" ContentType="application/vnd.openxmlformats-officedocument.spreadsheetml.comments+xml"/>
  <Override PartName="/xl/drawings/drawing1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vbaProject.bin" ContentType="application/vnd.ms-office.vbaProject"/>
  <Override PartName="/xl/vbaProjectSignature.bin" ContentType="application/vnd.ms-office.vbaProjectSignature"/>
  <Override PartName="/xl/vbaProjectSignatureAgile.bin" ContentType="application/vnd.ms-office.vbaProjectSignatureAgile"/>
  <Override PartName="/xl/vbaProjectSignatureV3.bin" ContentType="application/vnd.ms-office.vbaProjectSignatureV3"/>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codeName="{899C9086-67A9-5B14-2C2D-5A8001700F7D}"/>
  <workbookPr updateLinks="never" codeName="DieseArbeitsmappe"/>
  <mc:AlternateContent xmlns:mc="http://schemas.openxmlformats.org/markup-compatibility/2006">
    <mc:Choice Requires="x15">
      <x15ac:absPath xmlns:x15ac="http://schemas.microsoft.com/office/spreadsheetml/2010/11/ac" url="\\adb.intra.admin.ch\userhome$\BFE-01\U80810842\config\Desktop\GF\final geschützt\"/>
    </mc:Choice>
  </mc:AlternateContent>
  <xr:revisionPtr revIDLastSave="0" documentId="13_ncr:1_{FB509181-78FF-4DA3-99EA-5D099093FF36}" xr6:coauthVersionLast="47" xr6:coauthVersionMax="47" xr10:uidLastSave="{00000000-0000-0000-0000-000000000000}"/>
  <bookViews>
    <workbookView xWindow="-110" yWindow="-110" windowWidth="19420" windowHeight="10300" tabRatio="918" xr2:uid="{95F5D398-E4C9-4FC7-A81E-966BD7097768}"/>
  </bookViews>
  <sheets>
    <sheet name="Informazioni generali" sheetId="1" r:id="rId1"/>
    <sheet name="Richiedente" sheetId="2" r:id="rId2"/>
    <sheet name="Dichiarazione" sheetId="21" r:id="rId3"/>
    <sheet name="Allegati" sheetId="17" r:id="rId4"/>
    <sheet name="Sintesi" sheetId="34" r:id="rId5"/>
    <sheet name="Servizio universale" sheetId="45" r:id="rId6"/>
    <sheet name="Imp. Rinn. Propri" sheetId="18" r:id="rId7"/>
    <sheet name="Imp. Rinn. Terzi" sheetId="19" r:id="rId8"/>
    <sheet name="Input_prod_e" sheetId="35" r:id="rId9"/>
    <sheet name="IE1" sheetId="4" r:id="rId10"/>
    <sheet name="IE2" sheetId="68" r:id="rId11"/>
    <sheet name="IE3" sheetId="69" r:id="rId12"/>
    <sheet name="IE4" sheetId="70" r:id="rId13"/>
    <sheet name="IE5" sheetId="71" r:id="rId14"/>
    <sheet name="IE6" sheetId="72" r:id="rId15"/>
    <sheet name="IE7" sheetId="73" r:id="rId16"/>
    <sheet name="IE8" sheetId="74" r:id="rId17"/>
    <sheet name="IE9" sheetId="75" r:id="rId18"/>
    <sheet name="IE10" sheetId="76" r:id="rId19"/>
    <sheet name="Dropdown" sheetId="13" state="hidden" r:id="rId20"/>
    <sheet name="Sprachen" sheetId="49" state="hidden" r:id="rId21"/>
  </sheets>
  <externalReferences>
    <externalReference r:id="rId22"/>
  </externalReferences>
  <definedNames>
    <definedName name="_xleta.OR" hidden="1" xlm="1">#NAME?</definedName>
    <definedName name="Abschreibungsmethodik">[1]Dropdown!$F$7:$F$10</definedName>
    <definedName name="Ausw.KWTyp">_xlfn.IFS('Informazioni generali'!$C$4="Deutsch",Dropdown!$BG$7:$BG$9,'Informazioni generali'!$C$4="Français",Dropdown!$BH$7:$BH$9,'Informazioni generali'!$C$4="Italiano",Dropdown!$BI$7:$BI$9)</definedName>
    <definedName name="Blätter">GET.WORKBOOK(1+0*NOW())</definedName>
    <definedName name="_xlnm.Print_Area" localSheetId="3">Allegati!$A$1:$K$121</definedName>
    <definedName name="_xlnm.Print_Area" localSheetId="2">Dichiarazione!$A$1:$H$56</definedName>
    <definedName name="_xlnm.Print_Area" localSheetId="9">'IE1'!$A$1:$Y$124</definedName>
    <definedName name="_xlnm.Print_Area" localSheetId="18">'IE10'!$A$1:$Y$124</definedName>
    <definedName name="_xlnm.Print_Area" localSheetId="10">'IE2'!$A$1:$Y$124</definedName>
    <definedName name="_xlnm.Print_Area" localSheetId="11">'IE3'!$A$1:$Y$124</definedName>
    <definedName name="_xlnm.Print_Area" localSheetId="12">'IE4'!$A$1:$Y$124</definedName>
    <definedName name="_xlnm.Print_Area" localSheetId="13">'IE5'!$A$1:$Y$124</definedName>
    <definedName name="_xlnm.Print_Area" localSheetId="14">'IE6'!$A$1:$Y$124</definedName>
    <definedName name="_xlnm.Print_Area" localSheetId="15">'IE7'!$A$1:$Y$124</definedName>
    <definedName name="_xlnm.Print_Area" localSheetId="16">'IE8'!$A$1:$Y$124</definedName>
    <definedName name="_xlnm.Print_Area" localSheetId="17">'IE9'!$A$1:$Y$124</definedName>
    <definedName name="_xlnm.Print_Area" localSheetId="6">'Imp. Rinn. Propri'!$A$1:$N$34</definedName>
    <definedName name="_xlnm.Print_Area" localSheetId="7">'Imp. Rinn. Terzi'!$A$1:$O$32</definedName>
    <definedName name="_xlnm.Print_Area" localSheetId="0">'Informazioni generali'!$A$1:$G$53</definedName>
    <definedName name="_xlnm.Print_Area" localSheetId="8">Input_prod_e!$A$1:$L$42</definedName>
    <definedName name="_xlnm.Print_Area" localSheetId="1">Richiedente!$A$1:$E$39</definedName>
    <definedName name="_xlnm.Print_Area" localSheetId="5">'Servizio universale'!$A$1:$N$71</definedName>
    <definedName name="_xlnm.Print_Area" localSheetId="4">Sintesi!$A$1:$P$61</definedName>
    <definedName name="_xlnm.Print_Titles" localSheetId="9">'IE1'!$1:$5</definedName>
    <definedName name="_xlnm.Print_Titles" localSheetId="18">'IE10'!$1:$5</definedName>
    <definedName name="_xlnm.Print_Titles" localSheetId="10">'IE2'!$1:$5</definedName>
    <definedName name="_xlnm.Print_Titles" localSheetId="11">'IE3'!$1:$5</definedName>
    <definedName name="_xlnm.Print_Titles" localSheetId="12">'IE4'!$1:$5</definedName>
    <definedName name="_xlnm.Print_Titles" localSheetId="13">'IE5'!$1:$5</definedName>
    <definedName name="_xlnm.Print_Titles" localSheetId="14">'IE6'!$1:$5</definedName>
    <definedName name="_xlnm.Print_Titles" localSheetId="15">'IE7'!$1:$5</definedName>
    <definedName name="_xlnm.Print_Titles" localSheetId="16">'IE8'!$1:$5</definedName>
    <definedName name="_xlnm.Print_Titles" localSheetId="17">'IE9'!$1:$5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76" i="68" l="1"/>
  <c r="K76" i="68" s="1"/>
  <c r="J76" i="69"/>
  <c r="K76" i="69" s="1"/>
  <c r="J76" i="70"/>
  <c r="K76" i="70" s="1"/>
  <c r="J76" i="71"/>
  <c r="K76" i="71"/>
  <c r="J76" i="72"/>
  <c r="K76" i="72" s="1"/>
  <c r="J76" i="73"/>
  <c r="K76" i="73" s="1"/>
  <c r="J76" i="74"/>
  <c r="K76" i="74"/>
  <c r="J76" i="75"/>
  <c r="K76" i="75"/>
  <c r="J76" i="76"/>
  <c r="K76" i="76" s="1"/>
  <c r="J76" i="4"/>
  <c r="K76" i="4" s="1"/>
  <c r="I76" i="68"/>
  <c r="I76" i="69"/>
  <c r="I76" i="70"/>
  <c r="I76" i="71"/>
  <c r="I76" i="72"/>
  <c r="I76" i="73"/>
  <c r="I76" i="74"/>
  <c r="I76" i="75"/>
  <c r="I76" i="76"/>
  <c r="I76" i="4"/>
  <c r="H76" i="68"/>
  <c r="H76" i="69"/>
  <c r="H76" i="70"/>
  <c r="H76" i="71"/>
  <c r="H76" i="72"/>
  <c r="H76" i="73"/>
  <c r="H76" i="74"/>
  <c r="H76" i="75"/>
  <c r="H76" i="76"/>
  <c r="H76" i="4"/>
  <c r="C113" i="17"/>
  <c r="C103" i="17"/>
  <c r="C93" i="17"/>
  <c r="C83" i="17"/>
  <c r="C73" i="17"/>
  <c r="C63" i="17"/>
  <c r="C53" i="17"/>
  <c r="C43" i="17"/>
  <c r="C33" i="17"/>
  <c r="C23" i="17"/>
  <c r="E21" i="17"/>
  <c r="K74" i="72"/>
  <c r="K74" i="73"/>
  <c r="K74" i="74"/>
  <c r="K74" i="75"/>
  <c r="K73" i="69" a="1"/>
  <c r="K73" i="69" s="1"/>
  <c r="K74" i="69" s="1"/>
  <c r="K73" i="70" a="1"/>
  <c r="K73" i="70" s="1"/>
  <c r="K74" i="70" s="1"/>
  <c r="K73" i="71" a="1"/>
  <c r="K73" i="71" s="1"/>
  <c r="K74" i="71" s="1"/>
  <c r="K73" i="72" a="1"/>
  <c r="K73" i="72"/>
  <c r="K73" i="73" a="1"/>
  <c r="K73" i="73" s="1"/>
  <c r="K73" i="74" a="1"/>
  <c r="K73" i="74"/>
  <c r="K73" i="75" a="1"/>
  <c r="K73" i="75"/>
  <c r="K73" i="76" a="1"/>
  <c r="K73" i="76" s="1"/>
  <c r="K74" i="76" s="1"/>
  <c r="K73" i="68" a="1"/>
  <c r="K73" i="68" s="1"/>
  <c r="K73" i="4" a="1"/>
  <c r="K73" i="4" s="1"/>
  <c r="Q123" i="76"/>
  <c r="P123" i="76"/>
  <c r="O123" i="76"/>
  <c r="N123" i="76"/>
  <c r="M123" i="76"/>
  <c r="L123" i="76"/>
  <c r="K123" i="76"/>
  <c r="J123" i="76"/>
  <c r="I123" i="76"/>
  <c r="H123" i="76"/>
  <c r="Q122" i="76"/>
  <c r="P122" i="76"/>
  <c r="O122" i="76"/>
  <c r="N122" i="76"/>
  <c r="M122" i="76"/>
  <c r="L122" i="76"/>
  <c r="K122" i="76"/>
  <c r="J122" i="76"/>
  <c r="I122" i="76"/>
  <c r="H122" i="76"/>
  <c r="AA112" i="76"/>
  <c r="AA113" i="76" s="1"/>
  <c r="AA114" i="76" s="1"/>
  <c r="AA115" i="76" s="1"/>
  <c r="AA118" i="76" s="1"/>
  <c r="AA119" i="76" s="1"/>
  <c r="AA120" i="76" s="1"/>
  <c r="AA121" i="76" s="1"/>
  <c r="D97" i="76"/>
  <c r="D86" i="76"/>
  <c r="D87" i="76" s="1"/>
  <c r="D84" i="76"/>
  <c r="AA65" i="76"/>
  <c r="AA66" i="76" s="1"/>
  <c r="AA67" i="76" s="1"/>
  <c r="AA68" i="76" s="1"/>
  <c r="AA69" i="76" s="1"/>
  <c r="D59" i="76"/>
  <c r="D58" i="76"/>
  <c r="D57" i="76"/>
  <c r="D56" i="76"/>
  <c r="Q55" i="76"/>
  <c r="P55" i="76"/>
  <c r="O55" i="76"/>
  <c r="N55" i="76"/>
  <c r="M55" i="76"/>
  <c r="L55" i="76"/>
  <c r="K55" i="76"/>
  <c r="J55" i="76"/>
  <c r="I55" i="76"/>
  <c r="H55" i="76"/>
  <c r="D53" i="76"/>
  <c r="D28" i="76" s="1"/>
  <c r="D52" i="76"/>
  <c r="D27" i="76" s="1"/>
  <c r="D51" i="76"/>
  <c r="D25" i="76" s="1"/>
  <c r="AA43" i="76"/>
  <c r="AA44" i="76" s="1"/>
  <c r="AA40" i="76"/>
  <c r="AA39" i="76"/>
  <c r="AA18" i="76"/>
  <c r="AA19" i="76" s="1"/>
  <c r="AA20" i="76" s="1"/>
  <c r="Q123" i="75"/>
  <c r="P123" i="75"/>
  <c r="O123" i="75"/>
  <c r="N123" i="75"/>
  <c r="M123" i="75"/>
  <c r="L123" i="75"/>
  <c r="K123" i="75"/>
  <c r="J123" i="75"/>
  <c r="I123" i="75"/>
  <c r="H123" i="75"/>
  <c r="Q122" i="75"/>
  <c r="P122" i="75"/>
  <c r="O122" i="75"/>
  <c r="N122" i="75"/>
  <c r="M122" i="75"/>
  <c r="L122" i="75"/>
  <c r="K122" i="75"/>
  <c r="J122" i="75"/>
  <c r="I122" i="75"/>
  <c r="H122" i="75"/>
  <c r="AA112" i="75"/>
  <c r="AA113" i="75" s="1"/>
  <c r="AA114" i="75" s="1"/>
  <c r="D97" i="75"/>
  <c r="D84" i="75"/>
  <c r="D86" i="75" s="1"/>
  <c r="D87" i="75" s="1"/>
  <c r="AA65" i="75"/>
  <c r="AA66" i="75" s="1"/>
  <c r="AA67" i="75" s="1"/>
  <c r="D59" i="75"/>
  <c r="D63" i="75" s="1"/>
  <c r="D58" i="75"/>
  <c r="D57" i="75"/>
  <c r="D56" i="75"/>
  <c r="Q55" i="75"/>
  <c r="P55" i="75"/>
  <c r="O55" i="75"/>
  <c r="N55" i="75"/>
  <c r="M55" i="75"/>
  <c r="L55" i="75"/>
  <c r="K55" i="75"/>
  <c r="J55" i="75"/>
  <c r="I55" i="75"/>
  <c r="H55" i="75"/>
  <c r="D53" i="75"/>
  <c r="D28" i="75" s="1"/>
  <c r="D52" i="75"/>
  <c r="D51" i="75"/>
  <c r="D25" i="75" s="1"/>
  <c r="AA43" i="75"/>
  <c r="AA44" i="75" s="1"/>
  <c r="AA45" i="75" s="1"/>
  <c r="AA48" i="75" s="1"/>
  <c r="AA49" i="75" s="1"/>
  <c r="AA50" i="75" s="1"/>
  <c r="AA51" i="75" s="1"/>
  <c r="AA52" i="75" s="1"/>
  <c r="AA53" i="75" s="1"/>
  <c r="AA54" i="75" s="1"/>
  <c r="AA55" i="75" s="1"/>
  <c r="AA39" i="75"/>
  <c r="AA40" i="75" s="1"/>
  <c r="D27" i="75"/>
  <c r="AA18" i="75"/>
  <c r="AA19" i="75" s="1"/>
  <c r="AA20" i="75" s="1"/>
  <c r="AA21" i="75" s="1"/>
  <c r="AA22" i="75" s="1"/>
  <c r="AA23" i="75" s="1"/>
  <c r="AA24" i="75" s="1"/>
  <c r="AA25" i="75" s="1"/>
  <c r="AA26" i="75" s="1"/>
  <c r="AA27" i="75" s="1"/>
  <c r="Q123" i="74"/>
  <c r="P123" i="74"/>
  <c r="O123" i="74"/>
  <c r="N123" i="74"/>
  <c r="M123" i="74"/>
  <c r="L123" i="74"/>
  <c r="K123" i="74"/>
  <c r="J123" i="74"/>
  <c r="I123" i="74"/>
  <c r="H123" i="74"/>
  <c r="Q122" i="74"/>
  <c r="P122" i="74"/>
  <c r="O122" i="74"/>
  <c r="N122" i="74"/>
  <c r="M122" i="74"/>
  <c r="L122" i="74"/>
  <c r="K122" i="74"/>
  <c r="J122" i="74"/>
  <c r="I122" i="74"/>
  <c r="H122" i="74"/>
  <c r="AA112" i="74"/>
  <c r="AA113" i="74" s="1"/>
  <c r="AA114" i="74" s="1"/>
  <c r="AA115" i="74" s="1"/>
  <c r="AA118" i="74" s="1"/>
  <c r="AA119" i="74" s="1"/>
  <c r="AA120" i="74" s="1"/>
  <c r="AA121" i="74" s="1"/>
  <c r="AA122" i="74" s="1"/>
  <c r="AA123" i="74" s="1"/>
  <c r="AA124" i="74" s="1"/>
  <c r="D97" i="74"/>
  <c r="D86" i="74"/>
  <c r="D87" i="74" s="1"/>
  <c r="D84" i="74"/>
  <c r="AA65" i="74"/>
  <c r="AA66" i="74" s="1"/>
  <c r="AA67" i="74" s="1"/>
  <c r="AA68" i="74" s="1"/>
  <c r="AA69" i="74" s="1"/>
  <c r="AA70" i="74" s="1"/>
  <c r="AA71" i="74" s="1"/>
  <c r="AA72" i="74" s="1"/>
  <c r="AA73" i="74" s="1"/>
  <c r="AA74" i="74" s="1"/>
  <c r="AA77" i="74" s="1"/>
  <c r="AA78" i="74" s="1"/>
  <c r="AA79" i="74" s="1"/>
  <c r="AA80" i="74" s="1"/>
  <c r="AA81" i="74" s="1"/>
  <c r="AA82" i="74" s="1"/>
  <c r="AA83" i="74" s="1"/>
  <c r="AA84" i="74" s="1"/>
  <c r="AA85" i="74" s="1"/>
  <c r="AA86" i="74" s="1"/>
  <c r="AA87" i="74" s="1"/>
  <c r="AA90" i="74" s="1"/>
  <c r="AA91" i="74" s="1"/>
  <c r="AA92" i="74" s="1"/>
  <c r="AA93" i="74" s="1"/>
  <c r="AA94" i="74" s="1"/>
  <c r="AA95" i="74" s="1"/>
  <c r="AA96" i="74" s="1"/>
  <c r="AA97" i="74" s="1"/>
  <c r="AA98" i="74" s="1"/>
  <c r="D59" i="74"/>
  <c r="D58" i="74"/>
  <c r="D57" i="74"/>
  <c r="D56" i="74"/>
  <c r="Q55" i="74"/>
  <c r="P55" i="74"/>
  <c r="O55" i="74"/>
  <c r="N55" i="74"/>
  <c r="M55" i="74"/>
  <c r="L55" i="74"/>
  <c r="K55" i="74"/>
  <c r="J55" i="74"/>
  <c r="I55" i="74"/>
  <c r="H55" i="74"/>
  <c r="D53" i="74"/>
  <c r="D28" i="74" s="1"/>
  <c r="D52" i="74"/>
  <c r="D27" i="74" s="1"/>
  <c r="D51" i="74"/>
  <c r="D25" i="74" s="1"/>
  <c r="AA44" i="74"/>
  <c r="AA45" i="74" s="1"/>
  <c r="AA48" i="74" s="1"/>
  <c r="AA49" i="74" s="1"/>
  <c r="AA50" i="74" s="1"/>
  <c r="AA51" i="74" s="1"/>
  <c r="AA52" i="74" s="1"/>
  <c r="AA53" i="74" s="1"/>
  <c r="AA54" i="74" s="1"/>
  <c r="AA55" i="74" s="1"/>
  <c r="AA56" i="74" s="1"/>
  <c r="AA57" i="74" s="1"/>
  <c r="AA43" i="74"/>
  <c r="AA39" i="74"/>
  <c r="AA40" i="74" s="1"/>
  <c r="AA22" i="74"/>
  <c r="AA23" i="74" s="1"/>
  <c r="AA24" i="74" s="1"/>
  <c r="AA25" i="74" s="1"/>
  <c r="AA26" i="74" s="1"/>
  <c r="AA27" i="74" s="1"/>
  <c r="AA28" i="74" s="1"/>
  <c r="AA30" i="74" s="1"/>
  <c r="AA31" i="74" s="1"/>
  <c r="AA32" i="74" s="1"/>
  <c r="AA33" i="74" s="1"/>
  <c r="AA18" i="74"/>
  <c r="AA19" i="74" s="1"/>
  <c r="AA20" i="74" s="1"/>
  <c r="AA21" i="74" s="1"/>
  <c r="Q123" i="73"/>
  <c r="P123" i="73"/>
  <c r="O123" i="73"/>
  <c r="N123" i="73"/>
  <c r="M123" i="73"/>
  <c r="L123" i="73"/>
  <c r="K123" i="73"/>
  <c r="J123" i="73"/>
  <c r="I123" i="73"/>
  <c r="H123" i="73"/>
  <c r="Q122" i="73"/>
  <c r="P122" i="73"/>
  <c r="O122" i="73"/>
  <c r="N122" i="73"/>
  <c r="M122" i="73"/>
  <c r="L122" i="73"/>
  <c r="K122" i="73"/>
  <c r="J122" i="73"/>
  <c r="I122" i="73"/>
  <c r="H122" i="73"/>
  <c r="AA112" i="73"/>
  <c r="AA113" i="73" s="1"/>
  <c r="AA114" i="73" s="1"/>
  <c r="AA115" i="73" s="1"/>
  <c r="AA118" i="73" s="1"/>
  <c r="AA119" i="73" s="1"/>
  <c r="AA120" i="73" s="1"/>
  <c r="AA121" i="73" s="1"/>
  <c r="AA122" i="73" s="1"/>
  <c r="AA123" i="73" s="1"/>
  <c r="AA124" i="73" s="1"/>
  <c r="D97" i="73"/>
  <c r="D84" i="73"/>
  <c r="D86" i="73" s="1"/>
  <c r="D87" i="73" s="1"/>
  <c r="AA65" i="73"/>
  <c r="AA66" i="73" s="1"/>
  <c r="AA67" i="73" s="1"/>
  <c r="AA68" i="73" s="1"/>
  <c r="AA69" i="73" s="1"/>
  <c r="AA70" i="73" s="1"/>
  <c r="AA71" i="73" s="1"/>
  <c r="AA72" i="73" s="1"/>
  <c r="AA73" i="73" s="1"/>
  <c r="AA74" i="73" s="1"/>
  <c r="AA77" i="73" s="1"/>
  <c r="AA78" i="73" s="1"/>
  <c r="AA79" i="73" s="1"/>
  <c r="D59" i="73"/>
  <c r="D58" i="73"/>
  <c r="D57" i="73"/>
  <c r="D56" i="73"/>
  <c r="Q55" i="73"/>
  <c r="P55" i="73"/>
  <c r="O55" i="73"/>
  <c r="N55" i="73"/>
  <c r="M55" i="73"/>
  <c r="L55" i="73"/>
  <c r="K55" i="73"/>
  <c r="J55" i="73"/>
  <c r="I55" i="73"/>
  <c r="H55" i="73"/>
  <c r="D53" i="73"/>
  <c r="D28" i="73" s="1"/>
  <c r="D52" i="73"/>
  <c r="D27" i="73" s="1"/>
  <c r="D51" i="73"/>
  <c r="D25" i="73" s="1"/>
  <c r="AA43" i="73"/>
  <c r="AA44" i="73" s="1"/>
  <c r="AA45" i="73" s="1"/>
  <c r="AA48" i="73" s="1"/>
  <c r="AA49" i="73" s="1"/>
  <c r="AA50" i="73" s="1"/>
  <c r="AA51" i="73" s="1"/>
  <c r="AA52" i="73" s="1"/>
  <c r="AA53" i="73" s="1"/>
  <c r="AA54" i="73" s="1"/>
  <c r="AA55" i="73" s="1"/>
  <c r="AA40" i="73"/>
  <c r="AA39" i="73"/>
  <c r="AA18" i="73"/>
  <c r="AA19" i="73" s="1"/>
  <c r="AA20" i="73" s="1"/>
  <c r="AA21" i="73" s="1"/>
  <c r="AA22" i="73" s="1"/>
  <c r="AA23" i="73" s="1"/>
  <c r="AA24" i="73" s="1"/>
  <c r="AA25" i="73" s="1"/>
  <c r="AA26" i="73" s="1"/>
  <c r="AA27" i="73" s="1"/>
  <c r="AA28" i="73" s="1"/>
  <c r="AA30" i="73" s="1"/>
  <c r="AA31" i="73" s="1"/>
  <c r="AA32" i="73" s="1"/>
  <c r="AA33" i="73" s="1"/>
  <c r="Q123" i="72"/>
  <c r="P123" i="72"/>
  <c r="O123" i="72"/>
  <c r="N123" i="72"/>
  <c r="M123" i="72"/>
  <c r="L123" i="72"/>
  <c r="K123" i="72"/>
  <c r="J123" i="72"/>
  <c r="I123" i="72"/>
  <c r="H123" i="72"/>
  <c r="D123" i="72"/>
  <c r="Q122" i="72"/>
  <c r="P122" i="72"/>
  <c r="O122" i="72"/>
  <c r="N122" i="72"/>
  <c r="M122" i="72"/>
  <c r="L122" i="72"/>
  <c r="K122" i="72"/>
  <c r="J122" i="72"/>
  <c r="I122" i="72"/>
  <c r="H122" i="72"/>
  <c r="AA112" i="72"/>
  <c r="AA113" i="72" s="1"/>
  <c r="D97" i="72"/>
  <c r="D86" i="72"/>
  <c r="D87" i="72" s="1"/>
  <c r="D84" i="72"/>
  <c r="AA65" i="72"/>
  <c r="AA66" i="72" s="1"/>
  <c r="AA67" i="72" s="1"/>
  <c r="D59" i="72"/>
  <c r="D58" i="72"/>
  <c r="D57" i="72"/>
  <c r="D56" i="72"/>
  <c r="Q55" i="72"/>
  <c r="P55" i="72"/>
  <c r="O55" i="72"/>
  <c r="N55" i="72"/>
  <c r="M55" i="72"/>
  <c r="L55" i="72"/>
  <c r="K55" i="72"/>
  <c r="J55" i="72"/>
  <c r="I55" i="72"/>
  <c r="H55" i="72"/>
  <c r="D53" i="72"/>
  <c r="D28" i="72" s="1"/>
  <c r="D52" i="72"/>
  <c r="D27" i="72" s="1"/>
  <c r="D51" i="72"/>
  <c r="D25" i="72" s="1"/>
  <c r="AA43" i="72"/>
  <c r="AA44" i="72" s="1"/>
  <c r="AA39" i="72"/>
  <c r="AA40" i="72" s="1"/>
  <c r="AA18" i="72"/>
  <c r="AA19" i="72" s="1"/>
  <c r="AA20" i="72" s="1"/>
  <c r="AA21" i="72" s="1"/>
  <c r="AA22" i="72" s="1"/>
  <c r="AA23" i="72" s="1"/>
  <c r="Q123" i="71"/>
  <c r="P123" i="71"/>
  <c r="O123" i="71"/>
  <c r="N123" i="71"/>
  <c r="M123" i="71"/>
  <c r="L123" i="71"/>
  <c r="K123" i="71"/>
  <c r="J123" i="71"/>
  <c r="I123" i="71"/>
  <c r="H123" i="71"/>
  <c r="Q122" i="71"/>
  <c r="P122" i="71"/>
  <c r="O122" i="71"/>
  <c r="N122" i="71"/>
  <c r="M122" i="71"/>
  <c r="L122" i="71"/>
  <c r="K122" i="71"/>
  <c r="J122" i="71"/>
  <c r="I122" i="71"/>
  <c r="H122" i="71"/>
  <c r="AA112" i="71"/>
  <c r="AA113" i="71" s="1"/>
  <c r="AA114" i="71" s="1"/>
  <c r="AA115" i="71" s="1"/>
  <c r="D97" i="71"/>
  <c r="D86" i="71"/>
  <c r="D87" i="71" s="1"/>
  <c r="D84" i="71"/>
  <c r="AA65" i="71"/>
  <c r="AA66" i="71" s="1"/>
  <c r="AA67" i="71" s="1"/>
  <c r="AA68" i="71" s="1"/>
  <c r="AA69" i="71" s="1"/>
  <c r="AA70" i="71" s="1"/>
  <c r="AA71" i="71" s="1"/>
  <c r="AA72" i="71" s="1"/>
  <c r="AA73" i="71" s="1"/>
  <c r="AA74" i="71" s="1"/>
  <c r="AA77" i="71" s="1"/>
  <c r="AA78" i="71" s="1"/>
  <c r="AA79" i="71" s="1"/>
  <c r="AA80" i="71" s="1"/>
  <c r="AA81" i="71" s="1"/>
  <c r="AA82" i="71" s="1"/>
  <c r="AA83" i="71" s="1"/>
  <c r="AA84" i="71" s="1"/>
  <c r="AA85" i="71" s="1"/>
  <c r="AA86" i="71" s="1"/>
  <c r="AA87" i="71" s="1"/>
  <c r="D59" i="71"/>
  <c r="D63" i="71" s="1"/>
  <c r="D58" i="71"/>
  <c r="D57" i="71"/>
  <c r="D56" i="71"/>
  <c r="Q55" i="71"/>
  <c r="P55" i="71"/>
  <c r="O55" i="71"/>
  <c r="N55" i="71"/>
  <c r="M55" i="71"/>
  <c r="L55" i="71"/>
  <c r="K55" i="71"/>
  <c r="J55" i="71"/>
  <c r="I55" i="71"/>
  <c r="H55" i="71"/>
  <c r="D53" i="71"/>
  <c r="D52" i="71"/>
  <c r="D27" i="71" s="1"/>
  <c r="D51" i="71"/>
  <c r="D25" i="71" s="1"/>
  <c r="AA43" i="71"/>
  <c r="AA44" i="71" s="1"/>
  <c r="AA45" i="71" s="1"/>
  <c r="AA48" i="71" s="1"/>
  <c r="AA49" i="71" s="1"/>
  <c r="AA39" i="71"/>
  <c r="D28" i="71"/>
  <c r="AA19" i="71"/>
  <c r="AA20" i="71" s="1"/>
  <c r="AA21" i="71" s="1"/>
  <c r="AA22" i="71" s="1"/>
  <c r="AA23" i="71" s="1"/>
  <c r="AA24" i="71" s="1"/>
  <c r="AA18" i="71"/>
  <c r="Q123" i="70"/>
  <c r="P123" i="70"/>
  <c r="O123" i="70"/>
  <c r="N123" i="70"/>
  <c r="M123" i="70"/>
  <c r="L123" i="70"/>
  <c r="K123" i="70"/>
  <c r="J123" i="70"/>
  <c r="I123" i="70"/>
  <c r="H123" i="70"/>
  <c r="Q122" i="70"/>
  <c r="P122" i="70"/>
  <c r="O122" i="70"/>
  <c r="N122" i="70"/>
  <c r="M122" i="70"/>
  <c r="L122" i="70"/>
  <c r="K122" i="70"/>
  <c r="J122" i="70"/>
  <c r="I122" i="70"/>
  <c r="H122" i="70"/>
  <c r="AA112" i="70"/>
  <c r="AA113" i="70" s="1"/>
  <c r="D97" i="70"/>
  <c r="D84" i="70"/>
  <c r="D86" i="70" s="1"/>
  <c r="D87" i="70" s="1"/>
  <c r="AA65" i="70"/>
  <c r="AA66" i="70" s="1"/>
  <c r="D59" i="70"/>
  <c r="D58" i="70"/>
  <c r="D57" i="70"/>
  <c r="D56" i="70"/>
  <c r="Q55" i="70"/>
  <c r="P55" i="70"/>
  <c r="O55" i="70"/>
  <c r="N55" i="70"/>
  <c r="M55" i="70"/>
  <c r="L55" i="70"/>
  <c r="K55" i="70"/>
  <c r="J55" i="70"/>
  <c r="I55" i="70"/>
  <c r="H55" i="70"/>
  <c r="D53" i="70"/>
  <c r="D28" i="70" s="1"/>
  <c r="D52" i="70"/>
  <c r="D27" i="70" s="1"/>
  <c r="D51" i="70"/>
  <c r="D25" i="70" s="1"/>
  <c r="AA43" i="70"/>
  <c r="AA44" i="70" s="1"/>
  <c r="AA45" i="70" s="1"/>
  <c r="AA48" i="70" s="1"/>
  <c r="AA49" i="70" s="1"/>
  <c r="AA50" i="70" s="1"/>
  <c r="AA51" i="70" s="1"/>
  <c r="AA40" i="70"/>
  <c r="AA39" i="70"/>
  <c r="AA18" i="70"/>
  <c r="AA19" i="70" s="1"/>
  <c r="AA20" i="70" s="1"/>
  <c r="AA21" i="70" s="1"/>
  <c r="AA22" i="70" s="1"/>
  <c r="AA23" i="70" s="1"/>
  <c r="Q123" i="69"/>
  <c r="P123" i="69"/>
  <c r="O123" i="69"/>
  <c r="N123" i="69"/>
  <c r="M123" i="69"/>
  <c r="L123" i="69"/>
  <c r="K123" i="69"/>
  <c r="J123" i="69"/>
  <c r="I123" i="69"/>
  <c r="H123" i="69"/>
  <c r="Q122" i="69"/>
  <c r="P122" i="69"/>
  <c r="O122" i="69"/>
  <c r="N122" i="69"/>
  <c r="M122" i="69"/>
  <c r="L122" i="69"/>
  <c r="K122" i="69"/>
  <c r="J122" i="69"/>
  <c r="I122" i="69"/>
  <c r="H122" i="69"/>
  <c r="AA112" i="69"/>
  <c r="AA113" i="69" s="1"/>
  <c r="AA114" i="69" s="1"/>
  <c r="AA115" i="69" s="1"/>
  <c r="AA118" i="69" s="1"/>
  <c r="D97" i="69"/>
  <c r="D84" i="69"/>
  <c r="D86" i="69" s="1"/>
  <c r="D87" i="69" s="1"/>
  <c r="AA65" i="69"/>
  <c r="AA66" i="69" s="1"/>
  <c r="AA67" i="69" s="1"/>
  <c r="AA68" i="69" s="1"/>
  <c r="AA69" i="69" s="1"/>
  <c r="AA70" i="69" s="1"/>
  <c r="AA71" i="69" s="1"/>
  <c r="AA72" i="69" s="1"/>
  <c r="AA73" i="69" s="1"/>
  <c r="D59" i="69"/>
  <c r="D58" i="69"/>
  <c r="D57" i="69"/>
  <c r="D56" i="69"/>
  <c r="Q55" i="69"/>
  <c r="P55" i="69"/>
  <c r="O55" i="69"/>
  <c r="N55" i="69"/>
  <c r="M55" i="69"/>
  <c r="L55" i="69"/>
  <c r="K55" i="69"/>
  <c r="J55" i="69"/>
  <c r="I55" i="69"/>
  <c r="H55" i="69"/>
  <c r="D53" i="69"/>
  <c r="D28" i="69" s="1"/>
  <c r="D52" i="69"/>
  <c r="D27" i="69" s="1"/>
  <c r="D51" i="69"/>
  <c r="D25" i="69" s="1"/>
  <c r="AA43" i="69"/>
  <c r="AA44" i="69" s="1"/>
  <c r="AA45" i="69" s="1"/>
  <c r="AA48" i="69" s="1"/>
  <c r="AA49" i="69" s="1"/>
  <c r="AA39" i="69"/>
  <c r="AA40" i="69" s="1"/>
  <c r="AA18" i="69"/>
  <c r="AA19" i="69" s="1"/>
  <c r="AA20" i="69" s="1"/>
  <c r="AA21" i="69" s="1"/>
  <c r="AA22" i="69" s="1"/>
  <c r="AA23" i="69" s="1"/>
  <c r="AA24" i="69" s="1"/>
  <c r="Q123" i="68"/>
  <c r="P123" i="68"/>
  <c r="O123" i="68"/>
  <c r="N123" i="68"/>
  <c r="M123" i="68"/>
  <c r="L123" i="68"/>
  <c r="K123" i="68"/>
  <c r="J123" i="68"/>
  <c r="I123" i="68"/>
  <c r="H123" i="68"/>
  <c r="Q122" i="68"/>
  <c r="P122" i="68"/>
  <c r="O122" i="68"/>
  <c r="N122" i="68"/>
  <c r="M122" i="68"/>
  <c r="L122" i="68"/>
  <c r="K122" i="68"/>
  <c r="J122" i="68"/>
  <c r="I122" i="68"/>
  <c r="H122" i="68"/>
  <c r="AA112" i="68"/>
  <c r="D97" i="68"/>
  <c r="D84" i="68"/>
  <c r="D86" i="68" s="1"/>
  <c r="D87" i="68" s="1"/>
  <c r="AA65" i="68"/>
  <c r="AA66" i="68" s="1"/>
  <c r="D59" i="68"/>
  <c r="D63" i="68" s="1"/>
  <c r="D58" i="68"/>
  <c r="D57" i="68"/>
  <c r="D56" i="68"/>
  <c r="Q55" i="68"/>
  <c r="P55" i="68"/>
  <c r="O55" i="68"/>
  <c r="N55" i="68"/>
  <c r="M55" i="68"/>
  <c r="L55" i="68"/>
  <c r="K55" i="68"/>
  <c r="J55" i="68"/>
  <c r="I55" i="68"/>
  <c r="H55" i="68"/>
  <c r="D53" i="68"/>
  <c r="D28" i="68" s="1"/>
  <c r="D52" i="68"/>
  <c r="D27" i="68" s="1"/>
  <c r="D51" i="68"/>
  <c r="D25" i="68" s="1"/>
  <c r="AA43" i="68"/>
  <c r="AA44" i="68" s="1"/>
  <c r="AA45" i="68" s="1"/>
  <c r="AA39" i="68"/>
  <c r="AA40" i="68" s="1"/>
  <c r="AA18" i="68"/>
  <c r="AA19" i="68" s="1"/>
  <c r="AA20" i="68" s="1"/>
  <c r="A33" i="17"/>
  <c r="D122" i="68" l="1"/>
  <c r="D123" i="74"/>
  <c r="D123" i="70"/>
  <c r="D55" i="72"/>
  <c r="D33" i="72" s="1"/>
  <c r="D122" i="69"/>
  <c r="D63" i="70"/>
  <c r="D123" i="71"/>
  <c r="D63" i="69"/>
  <c r="D63" i="74"/>
  <c r="D55" i="76"/>
  <c r="D33" i="76" s="1"/>
  <c r="D36" i="76" s="1"/>
  <c r="D123" i="68"/>
  <c r="D123" i="69"/>
  <c r="D122" i="71"/>
  <c r="D63" i="73"/>
  <c r="D55" i="69"/>
  <c r="D33" i="69" s="1"/>
  <c r="D36" i="69" s="1"/>
  <c r="D122" i="76"/>
  <c r="D55" i="70"/>
  <c r="D33" i="70" s="1"/>
  <c r="D36" i="70" s="1"/>
  <c r="D122" i="73"/>
  <c r="D55" i="75"/>
  <c r="D33" i="75" s="1"/>
  <c r="D55" i="68"/>
  <c r="D33" i="68" s="1"/>
  <c r="D30" i="68" s="1"/>
  <c r="D122" i="70"/>
  <c r="D63" i="72"/>
  <c r="D122" i="75"/>
  <c r="D63" i="76"/>
  <c r="D123" i="76"/>
  <c r="D55" i="71"/>
  <c r="D33" i="71" s="1"/>
  <c r="D30" i="71" s="1"/>
  <c r="D122" i="74"/>
  <c r="D123" i="73"/>
  <c r="D123" i="75"/>
  <c r="AA68" i="75"/>
  <c r="AA69" i="75" s="1"/>
  <c r="AA70" i="75" s="1"/>
  <c r="AA21" i="76"/>
  <c r="AA22" i="76" s="1"/>
  <c r="AA23" i="76" s="1"/>
  <c r="AA24" i="76" s="1"/>
  <c r="AA25" i="76" s="1"/>
  <c r="AA26" i="76" s="1"/>
  <c r="AA27" i="76" s="1"/>
  <c r="AA28" i="76" s="1"/>
  <c r="AA30" i="76" s="1"/>
  <c r="AA31" i="76" s="1"/>
  <c r="AA32" i="76" s="1"/>
  <c r="AA33" i="76" s="1"/>
  <c r="AA56" i="75"/>
  <c r="AA115" i="75"/>
  <c r="AA118" i="75" s="1"/>
  <c r="AA119" i="75" s="1"/>
  <c r="AA120" i="75" s="1"/>
  <c r="AA121" i="75" s="1"/>
  <c r="AA122" i="75" s="1"/>
  <c r="AA123" i="75" s="1"/>
  <c r="AA124" i="75" s="1"/>
  <c r="AA28" i="75"/>
  <c r="AA30" i="75" s="1"/>
  <c r="AA31" i="75" s="1"/>
  <c r="D30" i="76"/>
  <c r="AA122" i="76"/>
  <c r="D36" i="75"/>
  <c r="D30" i="75"/>
  <c r="AA45" i="76"/>
  <c r="AA48" i="76" s="1"/>
  <c r="AA70" i="76"/>
  <c r="AA71" i="76" s="1"/>
  <c r="AA72" i="76" s="1"/>
  <c r="AA24" i="72"/>
  <c r="AA114" i="72"/>
  <c r="AA115" i="72" s="1"/>
  <c r="AA118" i="72" s="1"/>
  <c r="AA80" i="73"/>
  <c r="AA81" i="73" s="1"/>
  <c r="AA82" i="73" s="1"/>
  <c r="AA83" i="73" s="1"/>
  <c r="AA84" i="73" s="1"/>
  <c r="AA85" i="73" s="1"/>
  <c r="AA86" i="73" s="1"/>
  <c r="AA87" i="73" s="1"/>
  <c r="AA90" i="73" s="1"/>
  <c r="AA91" i="73" s="1"/>
  <c r="AA92" i="73" s="1"/>
  <c r="AA93" i="73" s="1"/>
  <c r="AA94" i="73" s="1"/>
  <c r="AA95" i="73" s="1"/>
  <c r="AA96" i="73" s="1"/>
  <c r="AA97" i="73" s="1"/>
  <c r="AA98" i="73" s="1"/>
  <c r="AA99" i="73" s="1"/>
  <c r="AA100" i="73" s="1"/>
  <c r="AA102" i="73" s="1"/>
  <c r="AA106" i="73" s="1"/>
  <c r="AA107" i="73" s="1"/>
  <c r="AA56" i="73"/>
  <c r="AA57" i="73" s="1"/>
  <c r="AA99" i="74"/>
  <c r="AA100" i="74" s="1"/>
  <c r="AA102" i="74" s="1"/>
  <c r="AA106" i="74" s="1"/>
  <c r="AA107" i="74" s="1"/>
  <c r="AA25" i="71"/>
  <c r="AA26" i="71" s="1"/>
  <c r="AA50" i="71"/>
  <c r="AA51" i="71" s="1"/>
  <c r="AA45" i="72"/>
  <c r="AA90" i="71"/>
  <c r="AA91" i="71" s="1"/>
  <c r="AA118" i="71"/>
  <c r="AA119" i="71" s="1"/>
  <c r="AA120" i="71" s="1"/>
  <c r="AA121" i="71" s="1"/>
  <c r="AA122" i="71" s="1"/>
  <c r="AA123" i="71" s="1"/>
  <c r="AA124" i="71" s="1"/>
  <c r="D36" i="72"/>
  <c r="D30" i="72"/>
  <c r="D36" i="71"/>
  <c r="AA40" i="71"/>
  <c r="AA68" i="72"/>
  <c r="AA69" i="72" s="1"/>
  <c r="AA70" i="72" s="1"/>
  <c r="D55" i="74"/>
  <c r="D33" i="74" s="1"/>
  <c r="D55" i="73"/>
  <c r="D33" i="73" s="1"/>
  <c r="D122" i="72"/>
  <c r="AA74" i="69"/>
  <c r="AA77" i="69" s="1"/>
  <c r="AA78" i="69" s="1"/>
  <c r="AA79" i="69" s="1"/>
  <c r="AA24" i="70"/>
  <c r="AA25" i="70" s="1"/>
  <c r="AA26" i="70" s="1"/>
  <c r="AA27" i="70" s="1"/>
  <c r="AA28" i="70" s="1"/>
  <c r="AA30" i="70" s="1"/>
  <c r="AA25" i="69"/>
  <c r="AA114" i="70"/>
  <c r="AA115" i="70" s="1"/>
  <c r="AA118" i="70" s="1"/>
  <c r="AA119" i="70" s="1"/>
  <c r="AA120" i="70" s="1"/>
  <c r="AA121" i="70" s="1"/>
  <c r="AA52" i="70"/>
  <c r="AA53" i="70" s="1"/>
  <c r="AA54" i="70" s="1"/>
  <c r="AA67" i="70"/>
  <c r="AA68" i="70" s="1"/>
  <c r="AA69" i="70" s="1"/>
  <c r="AA70" i="70" s="1"/>
  <c r="AA71" i="70" s="1"/>
  <c r="AA72" i="70" s="1"/>
  <c r="D30" i="70"/>
  <c r="AA50" i="69"/>
  <c r="AA51" i="69" s="1"/>
  <c r="AA52" i="69" s="1"/>
  <c r="AA119" i="69"/>
  <c r="AA120" i="69" s="1"/>
  <c r="AA121" i="69" s="1"/>
  <c r="AA122" i="69" s="1"/>
  <c r="AA123" i="69" s="1"/>
  <c r="AA21" i="68"/>
  <c r="AA67" i="68"/>
  <c r="AA68" i="68" s="1"/>
  <c r="AA69" i="68" s="1"/>
  <c r="AA70" i="68" s="1"/>
  <c r="AA71" i="68" s="1"/>
  <c r="AA48" i="68"/>
  <c r="AA49" i="68" s="1"/>
  <c r="AA50" i="68" s="1"/>
  <c r="AA113" i="68"/>
  <c r="D57" i="4"/>
  <c r="D36" i="68" l="1"/>
  <c r="K74" i="68" s="1"/>
  <c r="D30" i="69"/>
  <c r="AA73" i="76"/>
  <c r="AA32" i="75"/>
  <c r="AA49" i="76"/>
  <c r="D41" i="75"/>
  <c r="AA57" i="75"/>
  <c r="AA123" i="76"/>
  <c r="D41" i="76"/>
  <c r="AA71" i="75"/>
  <c r="D41" i="72"/>
  <c r="AA92" i="71"/>
  <c r="D36" i="73"/>
  <c r="D30" i="73"/>
  <c r="D30" i="74"/>
  <c r="D36" i="74"/>
  <c r="AA48" i="72"/>
  <c r="AA71" i="72"/>
  <c r="AA52" i="71"/>
  <c r="D41" i="71"/>
  <c r="AA119" i="72"/>
  <c r="AA27" i="71"/>
  <c r="AA25" i="72"/>
  <c r="AA53" i="69"/>
  <c r="D41" i="69"/>
  <c r="AA26" i="69"/>
  <c r="D41" i="70"/>
  <c r="AA73" i="70"/>
  <c r="AA31" i="70"/>
  <c r="AA55" i="70"/>
  <c r="AA80" i="69"/>
  <c r="AA124" i="69"/>
  <c r="AA122" i="70"/>
  <c r="AA72" i="68"/>
  <c r="AA22" i="68"/>
  <c r="AA51" i="68"/>
  <c r="D41" i="68"/>
  <c r="AA114" i="68"/>
  <c r="K12" i="45"/>
  <c r="L12" i="45"/>
  <c r="AA33" i="75" l="1"/>
  <c r="AA124" i="76"/>
  <c r="AA50" i="76"/>
  <c r="AA74" i="76"/>
  <c r="AA72" i="75"/>
  <c r="AA72" i="72"/>
  <c r="AA26" i="72"/>
  <c r="AA49" i="72"/>
  <c r="AA28" i="71"/>
  <c r="AA120" i="72"/>
  <c r="D41" i="73"/>
  <c r="AA53" i="71"/>
  <c r="D41" i="74"/>
  <c r="AA93" i="71"/>
  <c r="AA32" i="70"/>
  <c r="AA54" i="69"/>
  <c r="AA56" i="70"/>
  <c r="AA74" i="70"/>
  <c r="AA123" i="70"/>
  <c r="AA81" i="69"/>
  <c r="AA27" i="69"/>
  <c r="AA23" i="68"/>
  <c r="AA115" i="68"/>
  <c r="AA73" i="68"/>
  <c r="AA52" i="68"/>
  <c r="C4" i="17"/>
  <c r="E16" i="17" s="1"/>
  <c r="AA51" i="76" l="1"/>
  <c r="AA77" i="76"/>
  <c r="AA73" i="75"/>
  <c r="AA30" i="71"/>
  <c r="AA54" i="71"/>
  <c r="AA27" i="72"/>
  <c r="AA50" i="72"/>
  <c r="AA94" i="71"/>
  <c r="AA121" i="72"/>
  <c r="AA73" i="72"/>
  <c r="AA124" i="70"/>
  <c r="AA77" i="70"/>
  <c r="AA28" i="69"/>
  <c r="AA82" i="69"/>
  <c r="AA55" i="69"/>
  <c r="AA57" i="70"/>
  <c r="AA33" i="70"/>
  <c r="AA74" i="68"/>
  <c r="AA24" i="68"/>
  <c r="AA118" i="68"/>
  <c r="AA53" i="68"/>
  <c r="D53" i="4"/>
  <c r="D52" i="4"/>
  <c r="AA74" i="75" l="1"/>
  <c r="AA78" i="76"/>
  <c r="AA52" i="76"/>
  <c r="AA95" i="71"/>
  <c r="AA28" i="72"/>
  <c r="AA74" i="72"/>
  <c r="AA51" i="72"/>
  <c r="AA55" i="71"/>
  <c r="AA122" i="72"/>
  <c r="AA31" i="71"/>
  <c r="AA56" i="69"/>
  <c r="AA30" i="69"/>
  <c r="AA83" i="69"/>
  <c r="AA78" i="70"/>
  <c r="AA54" i="68"/>
  <c r="AA119" i="68"/>
  <c r="AA25" i="68"/>
  <c r="AA77" i="68"/>
  <c r="D58" i="4"/>
  <c r="D59" i="4"/>
  <c r="D56" i="4"/>
  <c r="D28" i="4"/>
  <c r="D51" i="4"/>
  <c r="D25" i="4" s="1"/>
  <c r="D84" i="4"/>
  <c r="D86" i="4" s="1"/>
  <c r="D87" i="4" s="1"/>
  <c r="D97" i="4"/>
  <c r="AA53" i="76" l="1"/>
  <c r="AA79" i="76"/>
  <c r="AA77" i="75"/>
  <c r="AA32" i="71"/>
  <c r="AA123" i="72"/>
  <c r="AA52" i="72"/>
  <c r="AA30" i="72"/>
  <c r="AA96" i="71"/>
  <c r="AA56" i="71"/>
  <c r="AA77" i="72"/>
  <c r="AA57" i="69"/>
  <c r="AA79" i="70"/>
  <c r="AA84" i="69"/>
  <c r="AA31" i="69"/>
  <c r="AA26" i="68"/>
  <c r="AA120" i="68"/>
  <c r="AA55" i="68"/>
  <c r="AA78" i="68"/>
  <c r="D63" i="4"/>
  <c r="AA78" i="75" l="1"/>
  <c r="AA80" i="76"/>
  <c r="AA54" i="76"/>
  <c r="AA97" i="71"/>
  <c r="AA57" i="71"/>
  <c r="AA31" i="72"/>
  <c r="AA53" i="72"/>
  <c r="AA124" i="72"/>
  <c r="AA78" i="72"/>
  <c r="AA33" i="71"/>
  <c r="AA32" i="69"/>
  <c r="AA85" i="69"/>
  <c r="AA80" i="70"/>
  <c r="AA121" i="68"/>
  <c r="AA27" i="68"/>
  <c r="AA79" i="68"/>
  <c r="AA56" i="68"/>
  <c r="H12" i="45"/>
  <c r="I12" i="45"/>
  <c r="D23" i="34"/>
  <c r="H46" i="45"/>
  <c r="A213" i="17"/>
  <c r="A223" i="17"/>
  <c r="A243" i="17"/>
  <c r="A183" i="17"/>
  <c r="A193" i="17"/>
  <c r="A113" i="17"/>
  <c r="A173" i="17"/>
  <c r="A263" i="17"/>
  <c r="A133" i="17"/>
  <c r="A203" i="17"/>
  <c r="A123" i="17"/>
  <c r="A253" i="17"/>
  <c r="A233" i="17"/>
  <c r="A153" i="17"/>
  <c r="A143" i="17"/>
  <c r="A163" i="17"/>
  <c r="AA55" i="76" l="1"/>
  <c r="AA81" i="76"/>
  <c r="AA79" i="75"/>
  <c r="AA79" i="72"/>
  <c r="AA32" i="72"/>
  <c r="AA54" i="72"/>
  <c r="AA98" i="71"/>
  <c r="AA81" i="70"/>
  <c r="AA86" i="69"/>
  <c r="AA33" i="69"/>
  <c r="AA57" i="68"/>
  <c r="AA28" i="68"/>
  <c r="AA122" i="68"/>
  <c r="AA80" i="68"/>
  <c r="B266" i="17"/>
  <c r="B267" i="17"/>
  <c r="B264" i="17"/>
  <c r="B268" i="17"/>
  <c r="B269" i="17"/>
  <c r="B270" i="17"/>
  <c r="B272" i="17"/>
  <c r="B265" i="17"/>
  <c r="B263" i="17"/>
  <c r="B256" i="17"/>
  <c r="B257" i="17"/>
  <c r="B258" i="17"/>
  <c r="B260" i="17"/>
  <c r="B262" i="17"/>
  <c r="B259" i="17"/>
  <c r="B254" i="17"/>
  <c r="B255" i="17"/>
  <c r="B253" i="17"/>
  <c r="B248" i="17"/>
  <c r="B249" i="17"/>
  <c r="B250" i="17"/>
  <c r="B252" i="17"/>
  <c r="B244" i="17"/>
  <c r="B246" i="17"/>
  <c r="B243" i="17"/>
  <c r="B245" i="17"/>
  <c r="B247" i="17"/>
  <c r="B237" i="17"/>
  <c r="B233" i="17"/>
  <c r="B239" i="17"/>
  <c r="B240" i="17"/>
  <c r="B235" i="17"/>
  <c r="B238" i="17"/>
  <c r="B242" i="17"/>
  <c r="B234" i="17"/>
  <c r="B236" i="17"/>
  <c r="B228" i="17"/>
  <c r="B229" i="17"/>
  <c r="B224" i="17"/>
  <c r="B223" i="17"/>
  <c r="B230" i="17"/>
  <c r="B232" i="17"/>
  <c r="B226" i="17"/>
  <c r="B227" i="17"/>
  <c r="B225" i="17"/>
  <c r="B216" i="17"/>
  <c r="B217" i="17"/>
  <c r="B218" i="17"/>
  <c r="B219" i="17"/>
  <c r="B220" i="17"/>
  <c r="B222" i="17"/>
  <c r="B214" i="17"/>
  <c r="B215" i="17"/>
  <c r="B213" i="17"/>
  <c r="B206" i="17"/>
  <c r="B210" i="17"/>
  <c r="B205" i="17"/>
  <c r="B207" i="17"/>
  <c r="B203" i="17"/>
  <c r="B208" i="17"/>
  <c r="B209" i="17"/>
  <c r="B204" i="17"/>
  <c r="B212" i="17"/>
  <c r="B200" i="17"/>
  <c r="B198" i="17"/>
  <c r="B199" i="17"/>
  <c r="B202" i="17"/>
  <c r="B194" i="17"/>
  <c r="B195" i="17"/>
  <c r="B196" i="17"/>
  <c r="B197" i="17"/>
  <c r="B193" i="17"/>
  <c r="B186" i="17"/>
  <c r="B187" i="17"/>
  <c r="B183" i="17"/>
  <c r="B188" i="17"/>
  <c r="B189" i="17"/>
  <c r="B190" i="17"/>
  <c r="B192" i="17"/>
  <c r="B184" i="17"/>
  <c r="B185" i="17"/>
  <c r="B176" i="17"/>
  <c r="B177" i="17"/>
  <c r="B173" i="17"/>
  <c r="B179" i="17"/>
  <c r="B178" i="17"/>
  <c r="B182" i="17"/>
  <c r="B174" i="17"/>
  <c r="B175" i="17"/>
  <c r="B180" i="17"/>
  <c r="B168" i="17"/>
  <c r="B172" i="17"/>
  <c r="B164" i="17"/>
  <c r="B165" i="17"/>
  <c r="B166" i="17"/>
  <c r="B167" i="17"/>
  <c r="B163" i="17"/>
  <c r="B169" i="17"/>
  <c r="B170" i="17"/>
  <c r="B157" i="17"/>
  <c r="B153" i="17"/>
  <c r="B158" i="17"/>
  <c r="B159" i="17"/>
  <c r="B155" i="17"/>
  <c r="B160" i="17"/>
  <c r="B154" i="17"/>
  <c r="B162" i="17"/>
  <c r="B156" i="17"/>
  <c r="B146" i="17"/>
  <c r="B148" i="17"/>
  <c r="B149" i="17"/>
  <c r="B147" i="17"/>
  <c r="B143" i="17"/>
  <c r="B150" i="17"/>
  <c r="B152" i="17"/>
  <c r="B144" i="17"/>
  <c r="B145" i="17"/>
  <c r="B136" i="17"/>
  <c r="B137" i="17"/>
  <c r="B138" i="17"/>
  <c r="B139" i="17"/>
  <c r="B142" i="17"/>
  <c r="B140" i="17"/>
  <c r="B134" i="17"/>
  <c r="B135" i="17"/>
  <c r="B133" i="17"/>
  <c r="B126" i="17"/>
  <c r="B127" i="17"/>
  <c r="B123" i="17"/>
  <c r="B129" i="17"/>
  <c r="B130" i="17"/>
  <c r="B128" i="17"/>
  <c r="B132" i="17"/>
  <c r="B124" i="17"/>
  <c r="B125" i="17"/>
  <c r="B122" i="17"/>
  <c r="A122" i="17" s="1"/>
  <c r="B117" i="17"/>
  <c r="A117" i="17" s="1"/>
  <c r="B114" i="17"/>
  <c r="A114" i="17" s="1"/>
  <c r="B118" i="17"/>
  <c r="A118" i="17" s="1"/>
  <c r="B120" i="17"/>
  <c r="A120" i="17" s="1"/>
  <c r="B116" i="17"/>
  <c r="A116" i="17" s="1"/>
  <c r="B119" i="17"/>
  <c r="A119" i="17" s="1"/>
  <c r="B115" i="17"/>
  <c r="A115" i="17" s="1"/>
  <c r="B113" i="17"/>
  <c r="C233" i="17"/>
  <c r="C253" i="17"/>
  <c r="C183" i="17"/>
  <c r="C203" i="17"/>
  <c r="C263" i="17"/>
  <c r="C223" i="17"/>
  <c r="C213" i="17"/>
  <c r="C153" i="17"/>
  <c r="C143" i="17"/>
  <c r="C123" i="17"/>
  <c r="C173" i="17"/>
  <c r="C133" i="17"/>
  <c r="C163" i="17"/>
  <c r="C243" i="17"/>
  <c r="C193" i="17"/>
  <c r="AA80" i="75" l="1"/>
  <c r="AA82" i="76"/>
  <c r="AA56" i="76"/>
  <c r="AA99" i="71"/>
  <c r="AA55" i="72"/>
  <c r="AA33" i="72"/>
  <c r="AA80" i="72"/>
  <c r="AA87" i="69"/>
  <c r="AA82" i="70"/>
  <c r="AA81" i="68"/>
  <c r="AA123" i="68"/>
  <c r="AA30" i="68"/>
  <c r="E272" i="17"/>
  <c r="A272" i="17"/>
  <c r="E269" i="17"/>
  <c r="A269" i="17"/>
  <c r="A268" i="17"/>
  <c r="E268" i="17"/>
  <c r="A270" i="17"/>
  <c r="E270" i="17"/>
  <c r="E264" i="17"/>
  <c r="A264" i="17"/>
  <c r="A267" i="17"/>
  <c r="E267" i="17"/>
  <c r="A265" i="17"/>
  <c r="E265" i="17"/>
  <c r="E266" i="17"/>
  <c r="A266" i="17"/>
  <c r="E254" i="17"/>
  <c r="A254" i="17"/>
  <c r="E259" i="17"/>
  <c r="A259" i="17"/>
  <c r="E262" i="17"/>
  <c r="A262" i="17"/>
  <c r="E260" i="17"/>
  <c r="A260" i="17"/>
  <c r="A258" i="17"/>
  <c r="E258" i="17"/>
  <c r="A257" i="17"/>
  <c r="E257" i="17"/>
  <c r="A255" i="17"/>
  <c r="E255" i="17"/>
  <c r="A256" i="17"/>
  <c r="E256" i="17"/>
  <c r="E246" i="17"/>
  <c r="A246" i="17"/>
  <c r="E244" i="17"/>
  <c r="A244" i="17"/>
  <c r="E252" i="17"/>
  <c r="A252" i="17"/>
  <c r="A250" i="17"/>
  <c r="E250" i="17"/>
  <c r="A247" i="17"/>
  <c r="E247" i="17"/>
  <c r="A249" i="17"/>
  <c r="E249" i="17"/>
  <c r="E245" i="17"/>
  <c r="A245" i="17"/>
  <c r="A248" i="17"/>
  <c r="E248" i="17"/>
  <c r="E242" i="17"/>
  <c r="A242" i="17"/>
  <c r="E234" i="17"/>
  <c r="A234" i="17"/>
  <c r="A238" i="17"/>
  <c r="E238" i="17"/>
  <c r="E235" i="17"/>
  <c r="A235" i="17"/>
  <c r="E240" i="17"/>
  <c r="A240" i="17"/>
  <c r="A239" i="17"/>
  <c r="E239" i="17"/>
  <c r="A236" i="17"/>
  <c r="E236" i="17"/>
  <c r="A237" i="17"/>
  <c r="E237" i="17"/>
  <c r="E226" i="17"/>
  <c r="A226" i="17"/>
  <c r="E232" i="17"/>
  <c r="A232" i="17"/>
  <c r="A230" i="17"/>
  <c r="E230" i="17"/>
  <c r="E224" i="17"/>
  <c r="A224" i="17"/>
  <c r="E225" i="17"/>
  <c r="A225" i="17"/>
  <c r="A229" i="17"/>
  <c r="E229" i="17"/>
  <c r="A227" i="17"/>
  <c r="E227" i="17"/>
  <c r="A228" i="17"/>
  <c r="E228" i="17"/>
  <c r="E214" i="17"/>
  <c r="A214" i="17"/>
  <c r="E222" i="17"/>
  <c r="A222" i="17"/>
  <c r="E220" i="17"/>
  <c r="A220" i="17"/>
  <c r="E219" i="17"/>
  <c r="A219" i="17"/>
  <c r="A218" i="17"/>
  <c r="E218" i="17"/>
  <c r="A217" i="17"/>
  <c r="E217" i="17"/>
  <c r="A215" i="17"/>
  <c r="E215" i="17"/>
  <c r="E216" i="17"/>
  <c r="A216" i="17"/>
  <c r="A208" i="17"/>
  <c r="E208" i="17"/>
  <c r="E209" i="17"/>
  <c r="A209" i="17"/>
  <c r="A207" i="17"/>
  <c r="E207" i="17"/>
  <c r="A205" i="17"/>
  <c r="E205" i="17"/>
  <c r="E210" i="17"/>
  <c r="A210" i="17"/>
  <c r="A212" i="17"/>
  <c r="E212" i="17"/>
  <c r="E204" i="17"/>
  <c r="A204" i="17"/>
  <c r="A206" i="17"/>
  <c r="E206" i="17"/>
  <c r="E196" i="17"/>
  <c r="A196" i="17"/>
  <c r="E195" i="17"/>
  <c r="A195" i="17"/>
  <c r="E194" i="17"/>
  <c r="A194" i="17"/>
  <c r="E202" i="17"/>
  <c r="A202" i="17"/>
  <c r="E199" i="17"/>
  <c r="A199" i="17"/>
  <c r="A198" i="17"/>
  <c r="E198" i="17"/>
  <c r="A197" i="17"/>
  <c r="E197" i="17"/>
  <c r="A200" i="17"/>
  <c r="E200" i="17"/>
  <c r="E192" i="17"/>
  <c r="A192" i="17"/>
  <c r="E190" i="17"/>
  <c r="A190" i="17"/>
  <c r="E189" i="17"/>
  <c r="A189" i="17"/>
  <c r="A188" i="17"/>
  <c r="E188" i="17"/>
  <c r="A187" i="17"/>
  <c r="E187" i="17"/>
  <c r="A185" i="17"/>
  <c r="E185" i="17"/>
  <c r="E184" i="17"/>
  <c r="A184" i="17"/>
  <c r="A186" i="17"/>
  <c r="E186" i="17"/>
  <c r="E182" i="17"/>
  <c r="A182" i="17"/>
  <c r="A178" i="17"/>
  <c r="E178" i="17"/>
  <c r="A174" i="17"/>
  <c r="E174" i="17"/>
  <c r="E179" i="17"/>
  <c r="A179" i="17"/>
  <c r="A177" i="17"/>
  <c r="E177" i="17"/>
  <c r="E180" i="17"/>
  <c r="A180" i="17"/>
  <c r="A175" i="17"/>
  <c r="E175" i="17"/>
  <c r="A176" i="17"/>
  <c r="E176" i="17"/>
  <c r="A166" i="17"/>
  <c r="E166" i="17"/>
  <c r="E165" i="17"/>
  <c r="A165" i="17"/>
  <c r="E164" i="17"/>
  <c r="A164" i="17"/>
  <c r="A167" i="17"/>
  <c r="E167" i="17"/>
  <c r="A170" i="17"/>
  <c r="E170" i="17"/>
  <c r="E172" i="17"/>
  <c r="A172" i="17"/>
  <c r="A169" i="17"/>
  <c r="E169" i="17"/>
  <c r="A168" i="17"/>
  <c r="E168" i="17"/>
  <c r="E154" i="17"/>
  <c r="A154" i="17"/>
  <c r="E160" i="17"/>
  <c r="A160" i="17"/>
  <c r="A155" i="17"/>
  <c r="E155" i="17"/>
  <c r="E159" i="17"/>
  <c r="A159" i="17"/>
  <c r="A158" i="17"/>
  <c r="E158" i="17"/>
  <c r="A156" i="17"/>
  <c r="E156" i="17"/>
  <c r="E162" i="17"/>
  <c r="A162" i="17"/>
  <c r="A157" i="17"/>
  <c r="E157" i="17"/>
  <c r="E152" i="17"/>
  <c r="A152" i="17"/>
  <c r="E150" i="17"/>
  <c r="A150" i="17"/>
  <c r="A147" i="17"/>
  <c r="E147" i="17"/>
  <c r="E149" i="17"/>
  <c r="A149" i="17"/>
  <c r="A148" i="17"/>
  <c r="E148" i="17"/>
  <c r="A145" i="17"/>
  <c r="E145" i="17"/>
  <c r="A144" i="17"/>
  <c r="E144" i="17"/>
  <c r="A146" i="17"/>
  <c r="E146" i="17"/>
  <c r="E134" i="17"/>
  <c r="A134" i="17"/>
  <c r="E140" i="17"/>
  <c r="A140" i="17"/>
  <c r="E142" i="17"/>
  <c r="A142" i="17"/>
  <c r="E139" i="17"/>
  <c r="A139" i="17"/>
  <c r="A138" i="17"/>
  <c r="E138" i="17"/>
  <c r="A137" i="17"/>
  <c r="E137" i="17"/>
  <c r="A135" i="17"/>
  <c r="E135" i="17"/>
  <c r="A136" i="17"/>
  <c r="E136" i="17"/>
  <c r="A128" i="17"/>
  <c r="E128" i="17"/>
  <c r="E132" i="17"/>
  <c r="A132" i="17"/>
  <c r="E130" i="17"/>
  <c r="A130" i="17"/>
  <c r="E129" i="17"/>
  <c r="A129" i="17"/>
  <c r="A127" i="17"/>
  <c r="E127" i="17"/>
  <c r="A125" i="17"/>
  <c r="E125" i="17"/>
  <c r="A124" i="17"/>
  <c r="E124" i="17"/>
  <c r="A126" i="17"/>
  <c r="E126" i="17"/>
  <c r="AA57" i="76" l="1"/>
  <c r="AA83" i="76"/>
  <c r="AA81" i="75"/>
  <c r="AA81" i="72"/>
  <c r="AA56" i="72"/>
  <c r="AA100" i="71"/>
  <c r="AA83" i="70"/>
  <c r="AA90" i="69"/>
  <c r="AA31" i="68"/>
  <c r="AA124" i="68"/>
  <c r="AA82" i="68"/>
  <c r="E122" i="17"/>
  <c r="E120" i="17"/>
  <c r="E119" i="17"/>
  <c r="E118" i="17"/>
  <c r="E117" i="17"/>
  <c r="E116" i="17"/>
  <c r="E115" i="17"/>
  <c r="E114" i="17"/>
  <c r="AA82" i="75" l="1"/>
  <c r="AA84" i="76"/>
  <c r="AA102" i="71"/>
  <c r="AA57" i="72"/>
  <c r="AA82" i="72"/>
  <c r="AA91" i="69"/>
  <c r="AA84" i="70"/>
  <c r="AA83" i="68"/>
  <c r="AA32" i="68"/>
  <c r="AD9" i="13"/>
  <c r="P123" i="4"/>
  <c r="O123" i="4"/>
  <c r="N123" i="4"/>
  <c r="M123" i="4"/>
  <c r="L123" i="4"/>
  <c r="Q122" i="4"/>
  <c r="P122" i="4"/>
  <c r="O122" i="4"/>
  <c r="N122" i="4"/>
  <c r="M122" i="4"/>
  <c r="L122" i="4"/>
  <c r="K122" i="4"/>
  <c r="J122" i="4"/>
  <c r="I122" i="4"/>
  <c r="AA112" i="4"/>
  <c r="AA113" i="4" s="1"/>
  <c r="AA114" i="4" s="1"/>
  <c r="AA115" i="4" s="1"/>
  <c r="AA118" i="4" s="1"/>
  <c r="AA119" i="4" s="1"/>
  <c r="AA120" i="4" s="1"/>
  <c r="AA121" i="4" s="1"/>
  <c r="AA122" i="4" s="1"/>
  <c r="AA123" i="4" s="1"/>
  <c r="AA124" i="4" s="1"/>
  <c r="AA65" i="4"/>
  <c r="AA66" i="4" s="1"/>
  <c r="AA67" i="4" s="1"/>
  <c r="AA68" i="4" s="1"/>
  <c r="AA69" i="4" s="1"/>
  <c r="AA70" i="4" s="1"/>
  <c r="AA71" i="4" s="1"/>
  <c r="AA72" i="4" s="1"/>
  <c r="AA73" i="4" s="1"/>
  <c r="AA74" i="4" s="1"/>
  <c r="AA77" i="4" s="1"/>
  <c r="AA78" i="4" s="1"/>
  <c r="AA79" i="4" s="1"/>
  <c r="AA80" i="4" s="1"/>
  <c r="AA81" i="4" s="1"/>
  <c r="AA82" i="4" s="1"/>
  <c r="AA83" i="4" s="1"/>
  <c r="AA84" i="4" s="1"/>
  <c r="AA85" i="4" s="1"/>
  <c r="AA86" i="4" s="1"/>
  <c r="AA87" i="4" s="1"/>
  <c r="AA90" i="4" s="1"/>
  <c r="AA91" i="4" s="1"/>
  <c r="AA92" i="4" s="1"/>
  <c r="AA93" i="4" s="1"/>
  <c r="AA94" i="4" s="1"/>
  <c r="AA95" i="4" s="1"/>
  <c r="AA96" i="4" s="1"/>
  <c r="AA97" i="4" s="1"/>
  <c r="AA98" i="4" s="1"/>
  <c r="AA99" i="4" s="1"/>
  <c r="AA100" i="4" s="1"/>
  <c r="AA102" i="4" s="1"/>
  <c r="AA106" i="4" s="1"/>
  <c r="AA107" i="4" s="1"/>
  <c r="D27" i="4"/>
  <c r="AA43" i="4"/>
  <c r="AA44" i="4" s="1"/>
  <c r="AA45" i="4" s="1"/>
  <c r="AA48" i="4" s="1"/>
  <c r="AA49" i="4" s="1"/>
  <c r="AA50" i="4" s="1"/>
  <c r="AA51" i="4" s="1"/>
  <c r="AA52" i="4" s="1"/>
  <c r="AA53" i="4" s="1"/>
  <c r="AA54" i="4" s="1"/>
  <c r="AA55" i="4" s="1"/>
  <c r="AA56" i="4" s="1"/>
  <c r="AA57" i="4" s="1"/>
  <c r="AA39" i="4"/>
  <c r="AA40" i="4" s="1"/>
  <c r="AA18" i="4"/>
  <c r="AA19" i="4" s="1"/>
  <c r="AA20" i="4" s="1"/>
  <c r="AA21" i="4" s="1"/>
  <c r="AA22" i="4" s="1"/>
  <c r="AA23" i="4" s="1"/>
  <c r="AA24" i="4" s="1"/>
  <c r="AA25" i="4" s="1"/>
  <c r="AA26" i="4" s="1"/>
  <c r="AA27" i="4" s="1"/>
  <c r="AA28" i="4" s="1"/>
  <c r="AA30" i="4" s="1"/>
  <c r="AA31" i="4" s="1"/>
  <c r="AA32" i="4" s="1"/>
  <c r="AA33" i="4" s="1"/>
  <c r="D6" i="35"/>
  <c r="E6" i="35" s="1"/>
  <c r="F6" i="35" s="1"/>
  <c r="G6" i="35" s="1"/>
  <c r="H6" i="35" s="1"/>
  <c r="I6" i="35" s="1"/>
  <c r="J6" i="35" s="1"/>
  <c r="K6" i="35" s="1"/>
  <c r="L6" i="35" s="1"/>
  <c r="M6" i="35" s="1"/>
  <c r="N6" i="35" s="1"/>
  <c r="O6" i="35" s="1"/>
  <c r="P6" i="35" s="1"/>
  <c r="Q6" i="35" s="1"/>
  <c r="R6" i="35" s="1"/>
  <c r="S6" i="35" s="1"/>
  <c r="T6" i="35" s="1"/>
  <c r="U6" i="35" s="1"/>
  <c r="V6" i="35" s="1"/>
  <c r="W6" i="35" s="1"/>
  <c r="X6" i="35" s="1"/>
  <c r="Y6" i="35" s="1"/>
  <c r="Z6" i="35" s="1"/>
  <c r="AA6" i="35" s="1"/>
  <c r="AA5" i="35"/>
  <c r="Z5" i="35"/>
  <c r="Y5" i="35"/>
  <c r="X5" i="35"/>
  <c r="W5" i="35"/>
  <c r="V5" i="35"/>
  <c r="U5" i="35"/>
  <c r="T5" i="35"/>
  <c r="S5" i="35"/>
  <c r="R5" i="35"/>
  <c r="Q5" i="35"/>
  <c r="P5" i="35"/>
  <c r="O5" i="35"/>
  <c r="N5" i="35"/>
  <c r="J306" i="19"/>
  <c r="B306" i="19"/>
  <c r="A306" i="19"/>
  <c r="J305" i="19"/>
  <c r="B305" i="19"/>
  <c r="A305" i="19"/>
  <c r="J304" i="19"/>
  <c r="B304" i="19"/>
  <c r="A304" i="19"/>
  <c r="J303" i="19"/>
  <c r="B303" i="19"/>
  <c r="A303" i="19"/>
  <c r="J302" i="19"/>
  <c r="B302" i="19"/>
  <c r="A302" i="19"/>
  <c r="J301" i="19"/>
  <c r="B301" i="19"/>
  <c r="A301" i="19"/>
  <c r="J300" i="19"/>
  <c r="B300" i="19"/>
  <c r="A300" i="19"/>
  <c r="J299" i="19"/>
  <c r="B299" i="19"/>
  <c r="A299" i="19"/>
  <c r="J298" i="19"/>
  <c r="B298" i="19"/>
  <c r="A298" i="19"/>
  <c r="J297" i="19"/>
  <c r="B297" i="19"/>
  <c r="A297" i="19"/>
  <c r="J296" i="19"/>
  <c r="B296" i="19"/>
  <c r="A296" i="19"/>
  <c r="J295" i="19"/>
  <c r="B295" i="19"/>
  <c r="A295" i="19"/>
  <c r="J294" i="19"/>
  <c r="B294" i="19"/>
  <c r="A294" i="19"/>
  <c r="J293" i="19"/>
  <c r="B293" i="19"/>
  <c r="A293" i="19"/>
  <c r="J292" i="19"/>
  <c r="B292" i="19"/>
  <c r="A292" i="19"/>
  <c r="J291" i="19"/>
  <c r="B291" i="19"/>
  <c r="A291" i="19"/>
  <c r="J290" i="19"/>
  <c r="B290" i="19"/>
  <c r="A290" i="19"/>
  <c r="J289" i="19"/>
  <c r="B289" i="19"/>
  <c r="A289" i="19"/>
  <c r="J288" i="19"/>
  <c r="B288" i="19"/>
  <c r="A288" i="19"/>
  <c r="J287" i="19"/>
  <c r="B287" i="19"/>
  <c r="A287" i="19"/>
  <c r="J286" i="19"/>
  <c r="B286" i="19"/>
  <c r="A286" i="19"/>
  <c r="J285" i="19"/>
  <c r="B285" i="19"/>
  <c r="A285" i="19"/>
  <c r="J284" i="19"/>
  <c r="B284" i="19"/>
  <c r="A284" i="19"/>
  <c r="J283" i="19"/>
  <c r="B283" i="19"/>
  <c r="A283" i="19"/>
  <c r="J282" i="19"/>
  <c r="B282" i="19"/>
  <c r="A282" i="19"/>
  <c r="J281" i="19"/>
  <c r="B281" i="19"/>
  <c r="A281" i="19"/>
  <c r="J280" i="19"/>
  <c r="B280" i="19"/>
  <c r="A280" i="19"/>
  <c r="J279" i="19"/>
  <c r="B279" i="19"/>
  <c r="A279" i="19"/>
  <c r="J278" i="19"/>
  <c r="B278" i="19"/>
  <c r="A278" i="19"/>
  <c r="J277" i="19"/>
  <c r="B277" i="19"/>
  <c r="A277" i="19"/>
  <c r="J276" i="19"/>
  <c r="B276" i="19"/>
  <c r="A276" i="19"/>
  <c r="J275" i="19"/>
  <c r="B275" i="19"/>
  <c r="A275" i="19"/>
  <c r="J274" i="19"/>
  <c r="B274" i="19"/>
  <c r="A274" i="19"/>
  <c r="J273" i="19"/>
  <c r="B273" i="19"/>
  <c r="A273" i="19"/>
  <c r="J272" i="19"/>
  <c r="B272" i="19"/>
  <c r="A272" i="19"/>
  <c r="J271" i="19"/>
  <c r="B271" i="19"/>
  <c r="A271" i="19"/>
  <c r="J270" i="19"/>
  <c r="B270" i="19"/>
  <c r="A270" i="19"/>
  <c r="J269" i="19"/>
  <c r="B269" i="19"/>
  <c r="A269" i="19"/>
  <c r="J268" i="19"/>
  <c r="B268" i="19"/>
  <c r="A268" i="19"/>
  <c r="J267" i="19"/>
  <c r="B267" i="19"/>
  <c r="A267" i="19"/>
  <c r="J266" i="19"/>
  <c r="B266" i="19"/>
  <c r="A266" i="19"/>
  <c r="J265" i="19"/>
  <c r="B265" i="19"/>
  <c r="A265" i="19"/>
  <c r="J264" i="19"/>
  <c r="B264" i="19"/>
  <c r="A264" i="19"/>
  <c r="J263" i="19"/>
  <c r="B263" i="19"/>
  <c r="A263" i="19"/>
  <c r="J262" i="19"/>
  <c r="B262" i="19"/>
  <c r="A262" i="19"/>
  <c r="J261" i="19"/>
  <c r="B261" i="19"/>
  <c r="A261" i="19"/>
  <c r="J260" i="19"/>
  <c r="B260" i="19"/>
  <c r="A260" i="19"/>
  <c r="J259" i="19"/>
  <c r="B259" i="19"/>
  <c r="A259" i="19"/>
  <c r="J258" i="19"/>
  <c r="B258" i="19"/>
  <c r="A258" i="19"/>
  <c r="J257" i="19"/>
  <c r="B257" i="19"/>
  <c r="A257" i="19"/>
  <c r="J256" i="19"/>
  <c r="B256" i="19"/>
  <c r="A256" i="19"/>
  <c r="J255" i="19"/>
  <c r="B255" i="19"/>
  <c r="A255" i="19"/>
  <c r="J254" i="19"/>
  <c r="B254" i="19"/>
  <c r="A254" i="19"/>
  <c r="J253" i="19"/>
  <c r="B253" i="19"/>
  <c r="A253" i="19"/>
  <c r="J252" i="19"/>
  <c r="B252" i="19"/>
  <c r="A252" i="19"/>
  <c r="J251" i="19"/>
  <c r="B251" i="19"/>
  <c r="A251" i="19"/>
  <c r="J250" i="19"/>
  <c r="B250" i="19"/>
  <c r="A250" i="19"/>
  <c r="J249" i="19"/>
  <c r="B249" i="19"/>
  <c r="A249" i="19"/>
  <c r="J248" i="19"/>
  <c r="B248" i="19"/>
  <c r="A248" i="19"/>
  <c r="J247" i="19"/>
  <c r="B247" i="19"/>
  <c r="A247" i="19"/>
  <c r="J246" i="19"/>
  <c r="B246" i="19"/>
  <c r="A246" i="19"/>
  <c r="J245" i="19"/>
  <c r="B245" i="19"/>
  <c r="A245" i="19"/>
  <c r="J244" i="19"/>
  <c r="B244" i="19"/>
  <c r="A244" i="19"/>
  <c r="J243" i="19"/>
  <c r="B243" i="19"/>
  <c r="A243" i="19"/>
  <c r="J242" i="19"/>
  <c r="B242" i="19"/>
  <c r="A242" i="19"/>
  <c r="J241" i="19"/>
  <c r="B241" i="19"/>
  <c r="A241" i="19"/>
  <c r="J240" i="19"/>
  <c r="B240" i="19"/>
  <c r="A240" i="19"/>
  <c r="J239" i="19"/>
  <c r="B239" i="19"/>
  <c r="A239" i="19"/>
  <c r="J238" i="19"/>
  <c r="B238" i="19"/>
  <c r="A238" i="19"/>
  <c r="J237" i="19"/>
  <c r="B237" i="19"/>
  <c r="A237" i="19"/>
  <c r="J236" i="19"/>
  <c r="B236" i="19"/>
  <c r="A236" i="19"/>
  <c r="J235" i="19"/>
  <c r="B235" i="19"/>
  <c r="A235" i="19"/>
  <c r="J234" i="19"/>
  <c r="B234" i="19"/>
  <c r="A234" i="19"/>
  <c r="J233" i="19"/>
  <c r="B233" i="19"/>
  <c r="A233" i="19"/>
  <c r="J232" i="19"/>
  <c r="B232" i="19"/>
  <c r="A232" i="19"/>
  <c r="J231" i="19"/>
  <c r="B231" i="19"/>
  <c r="A231" i="19"/>
  <c r="J230" i="19"/>
  <c r="B230" i="19"/>
  <c r="A230" i="19"/>
  <c r="J229" i="19"/>
  <c r="B229" i="19"/>
  <c r="A229" i="19"/>
  <c r="J228" i="19"/>
  <c r="B228" i="19"/>
  <c r="A228" i="19"/>
  <c r="J227" i="19"/>
  <c r="B227" i="19"/>
  <c r="A227" i="19"/>
  <c r="J226" i="19"/>
  <c r="B226" i="19"/>
  <c r="A226" i="19"/>
  <c r="J225" i="19"/>
  <c r="B225" i="19"/>
  <c r="A225" i="19"/>
  <c r="J224" i="19"/>
  <c r="B224" i="19"/>
  <c r="A224" i="19"/>
  <c r="J223" i="19"/>
  <c r="B223" i="19"/>
  <c r="A223" i="19"/>
  <c r="J222" i="19"/>
  <c r="B222" i="19"/>
  <c r="A222" i="19"/>
  <c r="J221" i="19"/>
  <c r="B221" i="19"/>
  <c r="A221" i="19"/>
  <c r="J220" i="19"/>
  <c r="B220" i="19"/>
  <c r="A220" i="19"/>
  <c r="J219" i="19"/>
  <c r="B219" i="19"/>
  <c r="A219" i="19"/>
  <c r="J218" i="19"/>
  <c r="B218" i="19"/>
  <c r="A218" i="19"/>
  <c r="J217" i="19"/>
  <c r="B217" i="19"/>
  <c r="A217" i="19"/>
  <c r="J216" i="19"/>
  <c r="B216" i="19"/>
  <c r="A216" i="19"/>
  <c r="J215" i="19"/>
  <c r="B215" i="19"/>
  <c r="A215" i="19"/>
  <c r="J214" i="19"/>
  <c r="B214" i="19"/>
  <c r="A214" i="19"/>
  <c r="J213" i="19"/>
  <c r="B213" i="19"/>
  <c r="A213" i="19"/>
  <c r="J212" i="19"/>
  <c r="B212" i="19"/>
  <c r="A212" i="19"/>
  <c r="J211" i="19"/>
  <c r="B211" i="19"/>
  <c r="A211" i="19"/>
  <c r="J210" i="19"/>
  <c r="B210" i="19"/>
  <c r="A210" i="19"/>
  <c r="J209" i="19"/>
  <c r="B209" i="19"/>
  <c r="A209" i="19"/>
  <c r="J208" i="19"/>
  <c r="B208" i="19"/>
  <c r="A208" i="19"/>
  <c r="J207" i="19"/>
  <c r="B207" i="19"/>
  <c r="A207" i="19"/>
  <c r="J206" i="19"/>
  <c r="B206" i="19"/>
  <c r="A206" i="19"/>
  <c r="J205" i="19"/>
  <c r="B205" i="19"/>
  <c r="A205" i="19"/>
  <c r="J204" i="19"/>
  <c r="B204" i="19"/>
  <c r="A204" i="19"/>
  <c r="J203" i="19"/>
  <c r="B203" i="19"/>
  <c r="A203" i="19"/>
  <c r="J202" i="19"/>
  <c r="B202" i="19"/>
  <c r="A202" i="19"/>
  <c r="J201" i="19"/>
  <c r="B201" i="19"/>
  <c r="A201" i="19"/>
  <c r="J200" i="19"/>
  <c r="B200" i="19"/>
  <c r="A200" i="19"/>
  <c r="J199" i="19"/>
  <c r="B199" i="19"/>
  <c r="A199" i="19"/>
  <c r="J198" i="19"/>
  <c r="B198" i="19"/>
  <c r="A198" i="19"/>
  <c r="J197" i="19"/>
  <c r="B197" i="19"/>
  <c r="A197" i="19"/>
  <c r="J196" i="19"/>
  <c r="B196" i="19"/>
  <c r="A196" i="19"/>
  <c r="J195" i="19"/>
  <c r="B195" i="19"/>
  <c r="A195" i="19"/>
  <c r="J194" i="19"/>
  <c r="B194" i="19"/>
  <c r="A194" i="19"/>
  <c r="J193" i="19"/>
  <c r="B193" i="19"/>
  <c r="A193" i="19"/>
  <c r="J192" i="19"/>
  <c r="B192" i="19"/>
  <c r="A192" i="19"/>
  <c r="J191" i="19"/>
  <c r="B191" i="19"/>
  <c r="A191" i="19"/>
  <c r="J190" i="19"/>
  <c r="B190" i="19"/>
  <c r="A190" i="19"/>
  <c r="J189" i="19"/>
  <c r="B189" i="19"/>
  <c r="A189" i="19"/>
  <c r="J188" i="19"/>
  <c r="B188" i="19"/>
  <c r="A188" i="19"/>
  <c r="J187" i="19"/>
  <c r="B187" i="19"/>
  <c r="A187" i="19"/>
  <c r="J186" i="19"/>
  <c r="B186" i="19"/>
  <c r="A186" i="19"/>
  <c r="J185" i="19"/>
  <c r="B185" i="19"/>
  <c r="A185" i="19"/>
  <c r="J184" i="19"/>
  <c r="B184" i="19"/>
  <c r="A184" i="19"/>
  <c r="J183" i="19"/>
  <c r="B183" i="19"/>
  <c r="A183" i="19"/>
  <c r="J182" i="19"/>
  <c r="B182" i="19"/>
  <c r="A182" i="19"/>
  <c r="J181" i="19"/>
  <c r="B181" i="19"/>
  <c r="A181" i="19"/>
  <c r="J180" i="19"/>
  <c r="B180" i="19"/>
  <c r="A180" i="19"/>
  <c r="J179" i="19"/>
  <c r="B179" i="19"/>
  <c r="A179" i="19"/>
  <c r="J178" i="19"/>
  <c r="B178" i="19"/>
  <c r="A178" i="19"/>
  <c r="J177" i="19"/>
  <c r="B177" i="19"/>
  <c r="A177" i="19"/>
  <c r="J176" i="19"/>
  <c r="B176" i="19"/>
  <c r="A176" i="19"/>
  <c r="J175" i="19"/>
  <c r="B175" i="19"/>
  <c r="A175" i="19"/>
  <c r="J174" i="19"/>
  <c r="B174" i="19"/>
  <c r="A174" i="19"/>
  <c r="J173" i="19"/>
  <c r="B173" i="19"/>
  <c r="A173" i="19"/>
  <c r="J172" i="19"/>
  <c r="B172" i="19"/>
  <c r="A172" i="19"/>
  <c r="J171" i="19"/>
  <c r="B171" i="19"/>
  <c r="A171" i="19"/>
  <c r="J170" i="19"/>
  <c r="B170" i="19"/>
  <c r="A170" i="19"/>
  <c r="J169" i="19"/>
  <c r="B169" i="19"/>
  <c r="A169" i="19"/>
  <c r="J168" i="19"/>
  <c r="B168" i="19"/>
  <c r="A168" i="19"/>
  <c r="J167" i="19"/>
  <c r="B167" i="19"/>
  <c r="A167" i="19"/>
  <c r="J166" i="19"/>
  <c r="B166" i="19"/>
  <c r="A166" i="19"/>
  <c r="J165" i="19"/>
  <c r="B165" i="19"/>
  <c r="A165" i="19"/>
  <c r="J164" i="19"/>
  <c r="B164" i="19"/>
  <c r="A164" i="19"/>
  <c r="J163" i="19"/>
  <c r="B163" i="19"/>
  <c r="A163" i="19"/>
  <c r="J162" i="19"/>
  <c r="B162" i="19"/>
  <c r="A162" i="19"/>
  <c r="J161" i="19"/>
  <c r="B161" i="19"/>
  <c r="A161" i="19"/>
  <c r="J160" i="19"/>
  <c r="B160" i="19"/>
  <c r="A160" i="19"/>
  <c r="J159" i="19"/>
  <c r="B159" i="19"/>
  <c r="A159" i="19"/>
  <c r="J158" i="19"/>
  <c r="B158" i="19"/>
  <c r="A158" i="19"/>
  <c r="J157" i="19"/>
  <c r="B157" i="19"/>
  <c r="A157" i="19"/>
  <c r="J156" i="19"/>
  <c r="B156" i="19"/>
  <c r="A156" i="19"/>
  <c r="J155" i="19"/>
  <c r="B155" i="19"/>
  <c r="A155" i="19"/>
  <c r="J154" i="19"/>
  <c r="B154" i="19"/>
  <c r="A154" i="19"/>
  <c r="J153" i="19"/>
  <c r="B153" i="19"/>
  <c r="A153" i="19"/>
  <c r="J152" i="19"/>
  <c r="B152" i="19"/>
  <c r="A152" i="19"/>
  <c r="J151" i="19"/>
  <c r="B151" i="19"/>
  <c r="A151" i="19"/>
  <c r="J150" i="19"/>
  <c r="B150" i="19"/>
  <c r="A150" i="19"/>
  <c r="J149" i="19"/>
  <c r="B149" i="19"/>
  <c r="A149" i="19"/>
  <c r="J148" i="19"/>
  <c r="B148" i="19"/>
  <c r="A148" i="19"/>
  <c r="J147" i="19"/>
  <c r="B147" i="19"/>
  <c r="A147" i="19"/>
  <c r="J146" i="19"/>
  <c r="B146" i="19"/>
  <c r="A146" i="19"/>
  <c r="J145" i="19"/>
  <c r="B145" i="19"/>
  <c r="A145" i="19"/>
  <c r="J144" i="19"/>
  <c r="B144" i="19"/>
  <c r="A144" i="19"/>
  <c r="J143" i="19"/>
  <c r="B143" i="19"/>
  <c r="A143" i="19"/>
  <c r="J142" i="19"/>
  <c r="B142" i="19"/>
  <c r="A142" i="19"/>
  <c r="J141" i="19"/>
  <c r="B141" i="19"/>
  <c r="A141" i="19"/>
  <c r="J140" i="19"/>
  <c r="B140" i="19"/>
  <c r="A140" i="19"/>
  <c r="J139" i="19"/>
  <c r="B139" i="19"/>
  <c r="A139" i="19"/>
  <c r="J138" i="19"/>
  <c r="B138" i="19"/>
  <c r="A138" i="19"/>
  <c r="J137" i="19"/>
  <c r="B137" i="19"/>
  <c r="A137" i="19"/>
  <c r="J136" i="19"/>
  <c r="B136" i="19"/>
  <c r="A136" i="19"/>
  <c r="J135" i="19"/>
  <c r="B135" i="19"/>
  <c r="A135" i="19"/>
  <c r="J134" i="19"/>
  <c r="B134" i="19"/>
  <c r="A134" i="19"/>
  <c r="J133" i="19"/>
  <c r="B133" i="19"/>
  <c r="A133" i="19"/>
  <c r="J132" i="19"/>
  <c r="B132" i="19"/>
  <c r="A132" i="19"/>
  <c r="J131" i="19"/>
  <c r="B131" i="19"/>
  <c r="A131" i="19"/>
  <c r="J130" i="19"/>
  <c r="B130" i="19"/>
  <c r="A130" i="19"/>
  <c r="J129" i="19"/>
  <c r="B129" i="19"/>
  <c r="A129" i="19"/>
  <c r="J128" i="19"/>
  <c r="B128" i="19"/>
  <c r="A128" i="19"/>
  <c r="J127" i="19"/>
  <c r="B127" i="19"/>
  <c r="A127" i="19"/>
  <c r="J126" i="19"/>
  <c r="B126" i="19"/>
  <c r="A126" i="19"/>
  <c r="J125" i="19"/>
  <c r="B125" i="19"/>
  <c r="A125" i="19"/>
  <c r="J124" i="19"/>
  <c r="B124" i="19"/>
  <c r="A124" i="19"/>
  <c r="J123" i="19"/>
  <c r="B123" i="19"/>
  <c r="A123" i="19"/>
  <c r="J122" i="19"/>
  <c r="B122" i="19"/>
  <c r="A122" i="19"/>
  <c r="J121" i="19"/>
  <c r="B121" i="19"/>
  <c r="A121" i="19"/>
  <c r="J120" i="19"/>
  <c r="B120" i="19"/>
  <c r="A120" i="19"/>
  <c r="J119" i="19"/>
  <c r="B119" i="19"/>
  <c r="A119" i="19"/>
  <c r="J118" i="19"/>
  <c r="B118" i="19"/>
  <c r="A118" i="19"/>
  <c r="J117" i="19"/>
  <c r="B117" i="19"/>
  <c r="A117" i="19"/>
  <c r="J116" i="19"/>
  <c r="B116" i="19"/>
  <c r="A116" i="19"/>
  <c r="J115" i="19"/>
  <c r="B115" i="19"/>
  <c r="A115" i="19"/>
  <c r="J114" i="19"/>
  <c r="B114" i="19"/>
  <c r="A114" i="19"/>
  <c r="J113" i="19"/>
  <c r="B113" i="19"/>
  <c r="A113" i="19"/>
  <c r="J112" i="19"/>
  <c r="B112" i="19"/>
  <c r="A112" i="19"/>
  <c r="J111" i="19"/>
  <c r="B111" i="19"/>
  <c r="A111" i="19"/>
  <c r="J110" i="19"/>
  <c r="B110" i="19"/>
  <c r="A110" i="19"/>
  <c r="J109" i="19"/>
  <c r="B109" i="19"/>
  <c r="A109" i="19"/>
  <c r="J108" i="19"/>
  <c r="B108" i="19"/>
  <c r="A108" i="19"/>
  <c r="J107" i="19"/>
  <c r="B107" i="19"/>
  <c r="A107" i="19"/>
  <c r="J106" i="19"/>
  <c r="B106" i="19"/>
  <c r="A106" i="19"/>
  <c r="J105" i="19"/>
  <c r="B105" i="19"/>
  <c r="A105" i="19"/>
  <c r="J104" i="19"/>
  <c r="B104" i="19"/>
  <c r="A104" i="19"/>
  <c r="J103" i="19"/>
  <c r="B103" i="19"/>
  <c r="A103" i="19"/>
  <c r="J102" i="19"/>
  <c r="B102" i="19"/>
  <c r="A102" i="19"/>
  <c r="J101" i="19"/>
  <c r="B101" i="19"/>
  <c r="A101" i="19"/>
  <c r="J100" i="19"/>
  <c r="B100" i="19"/>
  <c r="A100" i="19"/>
  <c r="J99" i="19"/>
  <c r="B99" i="19"/>
  <c r="A99" i="19"/>
  <c r="J98" i="19"/>
  <c r="B98" i="19"/>
  <c r="A98" i="19"/>
  <c r="J97" i="19"/>
  <c r="B97" i="19"/>
  <c r="A97" i="19"/>
  <c r="J96" i="19"/>
  <c r="B96" i="19"/>
  <c r="A96" i="19"/>
  <c r="J95" i="19"/>
  <c r="B95" i="19"/>
  <c r="A95" i="19"/>
  <c r="J94" i="19"/>
  <c r="B94" i="19"/>
  <c r="A94" i="19"/>
  <c r="J93" i="19"/>
  <c r="B93" i="19"/>
  <c r="A93" i="19"/>
  <c r="J92" i="19"/>
  <c r="B92" i="19"/>
  <c r="A92" i="19"/>
  <c r="J91" i="19"/>
  <c r="B91" i="19"/>
  <c r="A91" i="19"/>
  <c r="J90" i="19"/>
  <c r="B90" i="19"/>
  <c r="A90" i="19"/>
  <c r="J89" i="19"/>
  <c r="B89" i="19"/>
  <c r="A89" i="19"/>
  <c r="J88" i="19"/>
  <c r="B88" i="19"/>
  <c r="A88" i="19"/>
  <c r="J87" i="19"/>
  <c r="B87" i="19"/>
  <c r="A87" i="19"/>
  <c r="J86" i="19"/>
  <c r="B86" i="19"/>
  <c r="A86" i="19"/>
  <c r="J85" i="19"/>
  <c r="B85" i="19"/>
  <c r="A85" i="19"/>
  <c r="J84" i="19"/>
  <c r="B84" i="19"/>
  <c r="A84" i="19"/>
  <c r="J83" i="19"/>
  <c r="B83" i="19"/>
  <c r="A83" i="19"/>
  <c r="J82" i="19"/>
  <c r="B82" i="19"/>
  <c r="A82" i="19"/>
  <c r="J81" i="19"/>
  <c r="B81" i="19"/>
  <c r="A81" i="19"/>
  <c r="J80" i="19"/>
  <c r="B80" i="19"/>
  <c r="A80" i="19"/>
  <c r="J79" i="19"/>
  <c r="B79" i="19"/>
  <c r="A79" i="19"/>
  <c r="J78" i="19"/>
  <c r="B78" i="19"/>
  <c r="A78" i="19"/>
  <c r="J77" i="19"/>
  <c r="B77" i="19"/>
  <c r="A77" i="19"/>
  <c r="J76" i="19"/>
  <c r="B76" i="19"/>
  <c r="A76" i="19"/>
  <c r="J75" i="19"/>
  <c r="B75" i="19"/>
  <c r="A75" i="19"/>
  <c r="J74" i="19"/>
  <c r="B74" i="19"/>
  <c r="A74" i="19"/>
  <c r="J73" i="19"/>
  <c r="B73" i="19"/>
  <c r="A73" i="19"/>
  <c r="J72" i="19"/>
  <c r="B72" i="19"/>
  <c r="A72" i="19"/>
  <c r="J71" i="19"/>
  <c r="B71" i="19"/>
  <c r="A71" i="19"/>
  <c r="J70" i="19"/>
  <c r="B70" i="19"/>
  <c r="A70" i="19"/>
  <c r="J69" i="19"/>
  <c r="B69" i="19"/>
  <c r="A69" i="19"/>
  <c r="J68" i="19"/>
  <c r="B68" i="19"/>
  <c r="A68" i="19"/>
  <c r="J67" i="19"/>
  <c r="B67" i="19"/>
  <c r="A67" i="19"/>
  <c r="J66" i="19"/>
  <c r="B66" i="19"/>
  <c r="A66" i="19"/>
  <c r="J65" i="19"/>
  <c r="B65" i="19"/>
  <c r="A65" i="19"/>
  <c r="J64" i="19"/>
  <c r="B64" i="19"/>
  <c r="A64" i="19"/>
  <c r="J63" i="19"/>
  <c r="B63" i="19"/>
  <c r="A63" i="19"/>
  <c r="J62" i="19"/>
  <c r="B62" i="19"/>
  <c r="A62" i="19"/>
  <c r="J61" i="19"/>
  <c r="B61" i="19"/>
  <c r="A61" i="19"/>
  <c r="J60" i="19"/>
  <c r="B60" i="19"/>
  <c r="A60" i="19"/>
  <c r="J59" i="19"/>
  <c r="B59" i="19"/>
  <c r="A59" i="19"/>
  <c r="J58" i="19"/>
  <c r="B58" i="19"/>
  <c r="A58" i="19"/>
  <c r="J57" i="19"/>
  <c r="B57" i="19"/>
  <c r="A57" i="19"/>
  <c r="J56" i="19"/>
  <c r="B56" i="19"/>
  <c r="A56" i="19"/>
  <c r="J55" i="19"/>
  <c r="B55" i="19"/>
  <c r="A55" i="19"/>
  <c r="J54" i="19"/>
  <c r="B54" i="19"/>
  <c r="A54" i="19"/>
  <c r="J53" i="19"/>
  <c r="B53" i="19"/>
  <c r="A53" i="19"/>
  <c r="J52" i="19"/>
  <c r="B52" i="19"/>
  <c r="A52" i="19"/>
  <c r="J51" i="19"/>
  <c r="B51" i="19"/>
  <c r="A51" i="19"/>
  <c r="J50" i="19"/>
  <c r="B50" i="19"/>
  <c r="A50" i="19"/>
  <c r="J49" i="19"/>
  <c r="B49" i="19"/>
  <c r="A49" i="19"/>
  <c r="J48" i="19"/>
  <c r="B48" i="19"/>
  <c r="A48" i="19"/>
  <c r="J47" i="19"/>
  <c r="B47" i="19"/>
  <c r="A47" i="19"/>
  <c r="J46" i="19"/>
  <c r="B46" i="19"/>
  <c r="A46" i="19"/>
  <c r="J45" i="19"/>
  <c r="B45" i="19"/>
  <c r="A45" i="19"/>
  <c r="J44" i="19"/>
  <c r="B44" i="19"/>
  <c r="A44" i="19"/>
  <c r="J43" i="19"/>
  <c r="B43" i="19"/>
  <c r="A43" i="19"/>
  <c r="J42" i="19"/>
  <c r="B42" i="19"/>
  <c r="A42" i="19"/>
  <c r="J41" i="19"/>
  <c r="B41" i="19"/>
  <c r="A41" i="19"/>
  <c r="J40" i="19"/>
  <c r="B40" i="19"/>
  <c r="A40" i="19"/>
  <c r="J39" i="19"/>
  <c r="B39" i="19"/>
  <c r="A39" i="19"/>
  <c r="J38" i="19"/>
  <c r="B38" i="19"/>
  <c r="A38" i="19"/>
  <c r="J37" i="19"/>
  <c r="B37" i="19"/>
  <c r="A37" i="19"/>
  <c r="J36" i="19"/>
  <c r="B36" i="19"/>
  <c r="A36" i="19"/>
  <c r="J35" i="19"/>
  <c r="B35" i="19"/>
  <c r="A35" i="19"/>
  <c r="J34" i="19"/>
  <c r="B34" i="19"/>
  <c r="A34" i="19"/>
  <c r="J33" i="19"/>
  <c r="B33" i="19"/>
  <c r="A33" i="19"/>
  <c r="J32" i="19"/>
  <c r="B32" i="19"/>
  <c r="A32" i="19"/>
  <c r="J31" i="19"/>
  <c r="B31" i="19"/>
  <c r="A31" i="19"/>
  <c r="J30" i="19"/>
  <c r="B30" i="19"/>
  <c r="A30" i="19"/>
  <c r="J29" i="19"/>
  <c r="B29" i="19"/>
  <c r="A29" i="19"/>
  <c r="J28" i="19"/>
  <c r="B28" i="19"/>
  <c r="A28" i="19"/>
  <c r="J27" i="19"/>
  <c r="B27" i="19"/>
  <c r="A27" i="19"/>
  <c r="J26" i="19"/>
  <c r="B26" i="19"/>
  <c r="A26" i="19"/>
  <c r="J25" i="19"/>
  <c r="B25" i="19"/>
  <c r="A25" i="19"/>
  <c r="J24" i="19"/>
  <c r="B24" i="19"/>
  <c r="A24" i="19"/>
  <c r="J23" i="19"/>
  <c r="B23" i="19"/>
  <c r="A23" i="19"/>
  <c r="J22" i="19"/>
  <c r="B22" i="19"/>
  <c r="A22" i="19"/>
  <c r="J21" i="19"/>
  <c r="B21" i="19"/>
  <c r="A21" i="19"/>
  <c r="J20" i="19"/>
  <c r="B20" i="19"/>
  <c r="A20" i="19"/>
  <c r="J19" i="19"/>
  <c r="B19" i="19"/>
  <c r="A19" i="19"/>
  <c r="J18" i="19"/>
  <c r="B18" i="19"/>
  <c r="A18" i="19"/>
  <c r="J17" i="19"/>
  <c r="B17" i="19"/>
  <c r="A17" i="19"/>
  <c r="J16" i="19"/>
  <c r="B16" i="19"/>
  <c r="A16" i="19"/>
  <c r="J15" i="19"/>
  <c r="B15" i="19"/>
  <c r="A15" i="19"/>
  <c r="H14" i="19"/>
  <c r="G14" i="19"/>
  <c r="F14" i="19"/>
  <c r="J304" i="18"/>
  <c r="B304" i="18"/>
  <c r="A304" i="18"/>
  <c r="J303" i="18"/>
  <c r="B303" i="18"/>
  <c r="A303" i="18"/>
  <c r="J302" i="18"/>
  <c r="B302" i="18"/>
  <c r="A302" i="18"/>
  <c r="J301" i="18"/>
  <c r="B301" i="18"/>
  <c r="A301" i="18"/>
  <c r="J300" i="18"/>
  <c r="B300" i="18"/>
  <c r="A300" i="18"/>
  <c r="J299" i="18"/>
  <c r="B299" i="18"/>
  <c r="A299" i="18"/>
  <c r="J298" i="18"/>
  <c r="B298" i="18"/>
  <c r="A298" i="18"/>
  <c r="J297" i="18"/>
  <c r="B297" i="18"/>
  <c r="A297" i="18"/>
  <c r="J296" i="18"/>
  <c r="B296" i="18"/>
  <c r="A296" i="18"/>
  <c r="J295" i="18"/>
  <c r="B295" i="18"/>
  <c r="A295" i="18"/>
  <c r="J294" i="18"/>
  <c r="B294" i="18"/>
  <c r="A294" i="18"/>
  <c r="J293" i="18"/>
  <c r="B293" i="18"/>
  <c r="A293" i="18"/>
  <c r="J292" i="18"/>
  <c r="B292" i="18"/>
  <c r="A292" i="18"/>
  <c r="J291" i="18"/>
  <c r="B291" i="18"/>
  <c r="A291" i="18"/>
  <c r="J290" i="18"/>
  <c r="B290" i="18"/>
  <c r="A290" i="18"/>
  <c r="J289" i="18"/>
  <c r="B289" i="18"/>
  <c r="A289" i="18"/>
  <c r="J288" i="18"/>
  <c r="B288" i="18"/>
  <c r="A288" i="18"/>
  <c r="J287" i="18"/>
  <c r="B287" i="18"/>
  <c r="A287" i="18"/>
  <c r="J286" i="18"/>
  <c r="B286" i="18"/>
  <c r="A286" i="18"/>
  <c r="J285" i="18"/>
  <c r="B285" i="18"/>
  <c r="A285" i="18"/>
  <c r="J284" i="18"/>
  <c r="B284" i="18"/>
  <c r="A284" i="18"/>
  <c r="J283" i="18"/>
  <c r="B283" i="18"/>
  <c r="A283" i="18"/>
  <c r="J282" i="18"/>
  <c r="B282" i="18"/>
  <c r="A282" i="18"/>
  <c r="J281" i="18"/>
  <c r="B281" i="18"/>
  <c r="A281" i="18"/>
  <c r="J280" i="18"/>
  <c r="B280" i="18"/>
  <c r="A280" i="18"/>
  <c r="J279" i="18"/>
  <c r="B279" i="18"/>
  <c r="A279" i="18"/>
  <c r="J278" i="18"/>
  <c r="B278" i="18"/>
  <c r="A278" i="18"/>
  <c r="J277" i="18"/>
  <c r="B277" i="18"/>
  <c r="A277" i="18"/>
  <c r="J276" i="18"/>
  <c r="B276" i="18"/>
  <c r="A276" i="18"/>
  <c r="J275" i="18"/>
  <c r="B275" i="18"/>
  <c r="A275" i="18"/>
  <c r="J274" i="18"/>
  <c r="B274" i="18"/>
  <c r="A274" i="18"/>
  <c r="J273" i="18"/>
  <c r="B273" i="18"/>
  <c r="A273" i="18"/>
  <c r="J272" i="18"/>
  <c r="B272" i="18"/>
  <c r="A272" i="18"/>
  <c r="J271" i="18"/>
  <c r="B271" i="18"/>
  <c r="A271" i="18"/>
  <c r="J270" i="18"/>
  <c r="B270" i="18"/>
  <c r="A270" i="18"/>
  <c r="J269" i="18"/>
  <c r="B269" i="18"/>
  <c r="A269" i="18"/>
  <c r="J268" i="18"/>
  <c r="B268" i="18"/>
  <c r="A268" i="18"/>
  <c r="J267" i="18"/>
  <c r="B267" i="18"/>
  <c r="A267" i="18"/>
  <c r="J266" i="18"/>
  <c r="B266" i="18"/>
  <c r="A266" i="18"/>
  <c r="J265" i="18"/>
  <c r="B265" i="18"/>
  <c r="A265" i="18"/>
  <c r="J264" i="18"/>
  <c r="B264" i="18"/>
  <c r="A264" i="18"/>
  <c r="J263" i="18"/>
  <c r="B263" i="18"/>
  <c r="A263" i="18"/>
  <c r="J262" i="18"/>
  <c r="B262" i="18"/>
  <c r="A262" i="18"/>
  <c r="J261" i="18"/>
  <c r="B261" i="18"/>
  <c r="A261" i="18"/>
  <c r="J260" i="18"/>
  <c r="B260" i="18"/>
  <c r="A260" i="18"/>
  <c r="J259" i="18"/>
  <c r="B259" i="18"/>
  <c r="A259" i="18"/>
  <c r="J258" i="18"/>
  <c r="B258" i="18"/>
  <c r="A258" i="18"/>
  <c r="J257" i="18"/>
  <c r="B257" i="18"/>
  <c r="A257" i="18"/>
  <c r="J256" i="18"/>
  <c r="B256" i="18"/>
  <c r="A256" i="18"/>
  <c r="J255" i="18"/>
  <c r="B255" i="18"/>
  <c r="A255" i="18"/>
  <c r="J254" i="18"/>
  <c r="B254" i="18"/>
  <c r="A254" i="18"/>
  <c r="J253" i="18"/>
  <c r="B253" i="18"/>
  <c r="A253" i="18"/>
  <c r="J252" i="18"/>
  <c r="B252" i="18"/>
  <c r="A252" i="18"/>
  <c r="J251" i="18"/>
  <c r="B251" i="18"/>
  <c r="A251" i="18"/>
  <c r="J250" i="18"/>
  <c r="B250" i="18"/>
  <c r="A250" i="18"/>
  <c r="J249" i="18"/>
  <c r="B249" i="18"/>
  <c r="A249" i="18"/>
  <c r="J248" i="18"/>
  <c r="B248" i="18"/>
  <c r="A248" i="18"/>
  <c r="J247" i="18"/>
  <c r="B247" i="18"/>
  <c r="A247" i="18"/>
  <c r="J246" i="18"/>
  <c r="B246" i="18"/>
  <c r="A246" i="18"/>
  <c r="J245" i="18"/>
  <c r="B245" i="18"/>
  <c r="A245" i="18"/>
  <c r="J244" i="18"/>
  <c r="B244" i="18"/>
  <c r="A244" i="18"/>
  <c r="J243" i="18"/>
  <c r="B243" i="18"/>
  <c r="A243" i="18"/>
  <c r="J242" i="18"/>
  <c r="B242" i="18"/>
  <c r="A242" i="18"/>
  <c r="J241" i="18"/>
  <c r="B241" i="18"/>
  <c r="A241" i="18"/>
  <c r="J240" i="18"/>
  <c r="B240" i="18"/>
  <c r="A240" i="18"/>
  <c r="J239" i="18"/>
  <c r="B239" i="18"/>
  <c r="A239" i="18"/>
  <c r="J238" i="18"/>
  <c r="B238" i="18"/>
  <c r="A238" i="18"/>
  <c r="J237" i="18"/>
  <c r="B237" i="18"/>
  <c r="A237" i="18"/>
  <c r="J236" i="18"/>
  <c r="B236" i="18"/>
  <c r="A236" i="18"/>
  <c r="J235" i="18"/>
  <c r="B235" i="18"/>
  <c r="A235" i="18"/>
  <c r="J234" i="18"/>
  <c r="B234" i="18"/>
  <c r="A234" i="18"/>
  <c r="J233" i="18"/>
  <c r="B233" i="18"/>
  <c r="A233" i="18"/>
  <c r="J232" i="18"/>
  <c r="B232" i="18"/>
  <c r="A232" i="18"/>
  <c r="J231" i="18"/>
  <c r="B231" i="18"/>
  <c r="A231" i="18"/>
  <c r="J230" i="18"/>
  <c r="B230" i="18"/>
  <c r="A230" i="18"/>
  <c r="J229" i="18"/>
  <c r="B229" i="18"/>
  <c r="A229" i="18"/>
  <c r="J228" i="18"/>
  <c r="B228" i="18"/>
  <c r="A228" i="18"/>
  <c r="J227" i="18"/>
  <c r="B227" i="18"/>
  <c r="A227" i="18"/>
  <c r="J226" i="18"/>
  <c r="B226" i="18"/>
  <c r="A226" i="18"/>
  <c r="J225" i="18"/>
  <c r="B225" i="18"/>
  <c r="A225" i="18"/>
  <c r="J224" i="18"/>
  <c r="B224" i="18"/>
  <c r="A224" i="18"/>
  <c r="J223" i="18"/>
  <c r="B223" i="18"/>
  <c r="A223" i="18"/>
  <c r="J222" i="18"/>
  <c r="B222" i="18"/>
  <c r="A222" i="18"/>
  <c r="J221" i="18"/>
  <c r="B221" i="18"/>
  <c r="A221" i="18"/>
  <c r="J220" i="18"/>
  <c r="B220" i="18"/>
  <c r="A220" i="18"/>
  <c r="J219" i="18"/>
  <c r="B219" i="18"/>
  <c r="A219" i="18"/>
  <c r="J218" i="18"/>
  <c r="B218" i="18"/>
  <c r="A218" i="18"/>
  <c r="J217" i="18"/>
  <c r="B217" i="18"/>
  <c r="A217" i="18"/>
  <c r="J216" i="18"/>
  <c r="B216" i="18"/>
  <c r="A216" i="18"/>
  <c r="J215" i="18"/>
  <c r="B215" i="18"/>
  <c r="A215" i="18"/>
  <c r="J214" i="18"/>
  <c r="B214" i="18"/>
  <c r="A214" i="18"/>
  <c r="J213" i="18"/>
  <c r="B213" i="18"/>
  <c r="A213" i="18"/>
  <c r="J212" i="18"/>
  <c r="B212" i="18"/>
  <c r="A212" i="18"/>
  <c r="J211" i="18"/>
  <c r="B211" i="18"/>
  <c r="A211" i="18"/>
  <c r="J210" i="18"/>
  <c r="B210" i="18"/>
  <c r="A210" i="18"/>
  <c r="J209" i="18"/>
  <c r="B209" i="18"/>
  <c r="A209" i="18"/>
  <c r="J208" i="18"/>
  <c r="B208" i="18"/>
  <c r="A208" i="18"/>
  <c r="J207" i="18"/>
  <c r="B207" i="18"/>
  <c r="A207" i="18"/>
  <c r="J206" i="18"/>
  <c r="B206" i="18"/>
  <c r="A206" i="18"/>
  <c r="J205" i="18"/>
  <c r="B205" i="18"/>
  <c r="A205" i="18"/>
  <c r="J204" i="18"/>
  <c r="B204" i="18"/>
  <c r="A204" i="18"/>
  <c r="J203" i="18"/>
  <c r="B203" i="18"/>
  <c r="A203" i="18"/>
  <c r="J202" i="18"/>
  <c r="B202" i="18"/>
  <c r="A202" i="18"/>
  <c r="J201" i="18"/>
  <c r="B201" i="18"/>
  <c r="A201" i="18"/>
  <c r="J200" i="18"/>
  <c r="B200" i="18"/>
  <c r="A200" i="18"/>
  <c r="J199" i="18"/>
  <c r="B199" i="18"/>
  <c r="A199" i="18"/>
  <c r="J198" i="18"/>
  <c r="B198" i="18"/>
  <c r="A198" i="18"/>
  <c r="J197" i="18"/>
  <c r="B197" i="18"/>
  <c r="A197" i="18"/>
  <c r="J196" i="18"/>
  <c r="B196" i="18"/>
  <c r="A196" i="18"/>
  <c r="J195" i="18"/>
  <c r="B195" i="18"/>
  <c r="A195" i="18"/>
  <c r="J194" i="18"/>
  <c r="B194" i="18"/>
  <c r="A194" i="18"/>
  <c r="J193" i="18"/>
  <c r="B193" i="18"/>
  <c r="A193" i="18"/>
  <c r="J192" i="18"/>
  <c r="B192" i="18"/>
  <c r="A192" i="18"/>
  <c r="J191" i="18"/>
  <c r="B191" i="18"/>
  <c r="A191" i="18"/>
  <c r="J190" i="18"/>
  <c r="B190" i="18"/>
  <c r="A190" i="18"/>
  <c r="J189" i="18"/>
  <c r="B189" i="18"/>
  <c r="A189" i="18"/>
  <c r="J188" i="18"/>
  <c r="B188" i="18"/>
  <c r="A188" i="18"/>
  <c r="J187" i="18"/>
  <c r="B187" i="18"/>
  <c r="A187" i="18"/>
  <c r="J186" i="18"/>
  <c r="B186" i="18"/>
  <c r="A186" i="18"/>
  <c r="J185" i="18"/>
  <c r="B185" i="18"/>
  <c r="A185" i="18"/>
  <c r="J184" i="18"/>
  <c r="B184" i="18"/>
  <c r="A184" i="18"/>
  <c r="J183" i="18"/>
  <c r="B183" i="18"/>
  <c r="A183" i="18"/>
  <c r="J182" i="18"/>
  <c r="B182" i="18"/>
  <c r="A182" i="18"/>
  <c r="J181" i="18"/>
  <c r="B181" i="18"/>
  <c r="A181" i="18"/>
  <c r="J180" i="18"/>
  <c r="B180" i="18"/>
  <c r="A180" i="18"/>
  <c r="J179" i="18"/>
  <c r="B179" i="18"/>
  <c r="A179" i="18"/>
  <c r="J178" i="18"/>
  <c r="B178" i="18"/>
  <c r="A178" i="18"/>
  <c r="J177" i="18"/>
  <c r="B177" i="18"/>
  <c r="A177" i="18"/>
  <c r="J176" i="18"/>
  <c r="B176" i="18"/>
  <c r="A176" i="18"/>
  <c r="J175" i="18"/>
  <c r="B175" i="18"/>
  <c r="A175" i="18"/>
  <c r="J174" i="18"/>
  <c r="B174" i="18"/>
  <c r="A174" i="18"/>
  <c r="J173" i="18"/>
  <c r="B173" i="18"/>
  <c r="A173" i="18"/>
  <c r="J172" i="18"/>
  <c r="B172" i="18"/>
  <c r="A172" i="18"/>
  <c r="J171" i="18"/>
  <c r="B171" i="18"/>
  <c r="A171" i="18"/>
  <c r="J170" i="18"/>
  <c r="B170" i="18"/>
  <c r="A170" i="18"/>
  <c r="J169" i="18"/>
  <c r="B169" i="18"/>
  <c r="A169" i="18"/>
  <c r="J168" i="18"/>
  <c r="B168" i="18"/>
  <c r="A168" i="18"/>
  <c r="J167" i="18"/>
  <c r="B167" i="18"/>
  <c r="A167" i="18"/>
  <c r="J166" i="18"/>
  <c r="B166" i="18"/>
  <c r="A166" i="18"/>
  <c r="J165" i="18"/>
  <c r="B165" i="18"/>
  <c r="A165" i="18"/>
  <c r="J164" i="18"/>
  <c r="B164" i="18"/>
  <c r="A164" i="18"/>
  <c r="J163" i="18"/>
  <c r="B163" i="18"/>
  <c r="A163" i="18"/>
  <c r="J162" i="18"/>
  <c r="B162" i="18"/>
  <c r="A162" i="18"/>
  <c r="J161" i="18"/>
  <c r="B161" i="18"/>
  <c r="A161" i="18"/>
  <c r="J160" i="18"/>
  <c r="B160" i="18"/>
  <c r="A160" i="18"/>
  <c r="J159" i="18"/>
  <c r="B159" i="18"/>
  <c r="A159" i="18"/>
  <c r="J158" i="18"/>
  <c r="B158" i="18"/>
  <c r="A158" i="18"/>
  <c r="J157" i="18"/>
  <c r="B157" i="18"/>
  <c r="A157" i="18"/>
  <c r="J156" i="18"/>
  <c r="B156" i="18"/>
  <c r="A156" i="18"/>
  <c r="J155" i="18"/>
  <c r="B155" i="18"/>
  <c r="A155" i="18"/>
  <c r="J154" i="18"/>
  <c r="B154" i="18"/>
  <c r="A154" i="18"/>
  <c r="J153" i="18"/>
  <c r="B153" i="18"/>
  <c r="A153" i="18"/>
  <c r="J152" i="18"/>
  <c r="B152" i="18"/>
  <c r="A152" i="18"/>
  <c r="J151" i="18"/>
  <c r="B151" i="18"/>
  <c r="A151" i="18"/>
  <c r="J150" i="18"/>
  <c r="B150" i="18"/>
  <c r="A150" i="18"/>
  <c r="J149" i="18"/>
  <c r="B149" i="18"/>
  <c r="A149" i="18"/>
  <c r="J148" i="18"/>
  <c r="B148" i="18"/>
  <c r="A148" i="18"/>
  <c r="J147" i="18"/>
  <c r="B147" i="18"/>
  <c r="A147" i="18"/>
  <c r="J146" i="18"/>
  <c r="B146" i="18"/>
  <c r="A146" i="18"/>
  <c r="J145" i="18"/>
  <c r="B145" i="18"/>
  <c r="A145" i="18"/>
  <c r="J144" i="18"/>
  <c r="B144" i="18"/>
  <c r="A144" i="18"/>
  <c r="J143" i="18"/>
  <c r="B143" i="18"/>
  <c r="A143" i="18"/>
  <c r="J142" i="18"/>
  <c r="B142" i="18"/>
  <c r="A142" i="18"/>
  <c r="J141" i="18"/>
  <c r="B141" i="18"/>
  <c r="A141" i="18"/>
  <c r="J140" i="18"/>
  <c r="B140" i="18"/>
  <c r="A140" i="18"/>
  <c r="J139" i="18"/>
  <c r="B139" i="18"/>
  <c r="A139" i="18"/>
  <c r="J138" i="18"/>
  <c r="B138" i="18"/>
  <c r="A138" i="18"/>
  <c r="J137" i="18"/>
  <c r="B137" i="18"/>
  <c r="A137" i="18"/>
  <c r="J136" i="18"/>
  <c r="B136" i="18"/>
  <c r="A136" i="18"/>
  <c r="J135" i="18"/>
  <c r="B135" i="18"/>
  <c r="A135" i="18"/>
  <c r="J134" i="18"/>
  <c r="B134" i="18"/>
  <c r="A134" i="18"/>
  <c r="J133" i="18"/>
  <c r="B133" i="18"/>
  <c r="A133" i="18"/>
  <c r="J132" i="18"/>
  <c r="B132" i="18"/>
  <c r="A132" i="18"/>
  <c r="J131" i="18"/>
  <c r="B131" i="18"/>
  <c r="A131" i="18"/>
  <c r="J130" i="18"/>
  <c r="B130" i="18"/>
  <c r="A130" i="18"/>
  <c r="J129" i="18"/>
  <c r="B129" i="18"/>
  <c r="A129" i="18"/>
  <c r="J128" i="18"/>
  <c r="B128" i="18"/>
  <c r="A128" i="18"/>
  <c r="J127" i="18"/>
  <c r="B127" i="18"/>
  <c r="A127" i="18"/>
  <c r="J126" i="18"/>
  <c r="B126" i="18"/>
  <c r="A126" i="18"/>
  <c r="J125" i="18"/>
  <c r="B125" i="18"/>
  <c r="A125" i="18"/>
  <c r="J124" i="18"/>
  <c r="B124" i="18"/>
  <c r="A124" i="18"/>
  <c r="J123" i="18"/>
  <c r="B123" i="18"/>
  <c r="A123" i="18"/>
  <c r="J122" i="18"/>
  <c r="B122" i="18"/>
  <c r="A122" i="18"/>
  <c r="J121" i="18"/>
  <c r="B121" i="18"/>
  <c r="A121" i="18"/>
  <c r="J120" i="18"/>
  <c r="B120" i="18"/>
  <c r="A120" i="18"/>
  <c r="J119" i="18"/>
  <c r="B119" i="18"/>
  <c r="A119" i="18"/>
  <c r="J118" i="18"/>
  <c r="B118" i="18"/>
  <c r="A118" i="18"/>
  <c r="J117" i="18"/>
  <c r="B117" i="18"/>
  <c r="A117" i="18"/>
  <c r="J116" i="18"/>
  <c r="B116" i="18"/>
  <c r="A116" i="18"/>
  <c r="J115" i="18"/>
  <c r="B115" i="18"/>
  <c r="A115" i="18"/>
  <c r="J114" i="18"/>
  <c r="B114" i="18"/>
  <c r="A114" i="18"/>
  <c r="J113" i="18"/>
  <c r="B113" i="18"/>
  <c r="A113" i="18"/>
  <c r="J112" i="18"/>
  <c r="B112" i="18"/>
  <c r="A112" i="18"/>
  <c r="J111" i="18"/>
  <c r="B111" i="18"/>
  <c r="A111" i="18"/>
  <c r="J110" i="18"/>
  <c r="B110" i="18"/>
  <c r="A110" i="18"/>
  <c r="J109" i="18"/>
  <c r="B109" i="18"/>
  <c r="A109" i="18"/>
  <c r="J108" i="18"/>
  <c r="B108" i="18"/>
  <c r="A108" i="18"/>
  <c r="J107" i="18"/>
  <c r="B107" i="18"/>
  <c r="A107" i="18"/>
  <c r="J106" i="18"/>
  <c r="B106" i="18"/>
  <c r="A106" i="18"/>
  <c r="J105" i="18"/>
  <c r="B105" i="18"/>
  <c r="A105" i="18"/>
  <c r="J104" i="18"/>
  <c r="B104" i="18"/>
  <c r="A104" i="18"/>
  <c r="J103" i="18"/>
  <c r="B103" i="18"/>
  <c r="A103" i="18"/>
  <c r="J102" i="18"/>
  <c r="B102" i="18"/>
  <c r="A102" i="18"/>
  <c r="J101" i="18"/>
  <c r="B101" i="18"/>
  <c r="A101" i="18"/>
  <c r="J100" i="18"/>
  <c r="B100" i="18"/>
  <c r="A100" i="18"/>
  <c r="J99" i="18"/>
  <c r="B99" i="18"/>
  <c r="A99" i="18"/>
  <c r="J98" i="18"/>
  <c r="B98" i="18"/>
  <c r="A98" i="18"/>
  <c r="J97" i="18"/>
  <c r="B97" i="18"/>
  <c r="A97" i="18"/>
  <c r="J96" i="18"/>
  <c r="B96" i="18"/>
  <c r="A96" i="18"/>
  <c r="J95" i="18"/>
  <c r="B95" i="18"/>
  <c r="A95" i="18"/>
  <c r="J94" i="18"/>
  <c r="B94" i="18"/>
  <c r="A94" i="18"/>
  <c r="J93" i="18"/>
  <c r="B93" i="18"/>
  <c r="A93" i="18"/>
  <c r="J92" i="18"/>
  <c r="B92" i="18"/>
  <c r="A92" i="18"/>
  <c r="J91" i="18"/>
  <c r="B91" i="18"/>
  <c r="A91" i="18"/>
  <c r="J90" i="18"/>
  <c r="B90" i="18"/>
  <c r="A90" i="18"/>
  <c r="J89" i="18"/>
  <c r="B89" i="18"/>
  <c r="A89" i="18"/>
  <c r="J88" i="18"/>
  <c r="B88" i="18"/>
  <c r="A88" i="18"/>
  <c r="J87" i="18"/>
  <c r="B87" i="18"/>
  <c r="A87" i="18"/>
  <c r="J86" i="18"/>
  <c r="B86" i="18"/>
  <c r="A86" i="18"/>
  <c r="J85" i="18"/>
  <c r="B85" i="18"/>
  <c r="A85" i="18"/>
  <c r="J84" i="18"/>
  <c r="B84" i="18"/>
  <c r="A84" i="18"/>
  <c r="J83" i="18"/>
  <c r="B83" i="18"/>
  <c r="A83" i="18"/>
  <c r="J82" i="18"/>
  <c r="B82" i="18"/>
  <c r="A82" i="18"/>
  <c r="J81" i="18"/>
  <c r="B81" i="18"/>
  <c r="A81" i="18"/>
  <c r="J80" i="18"/>
  <c r="B80" i="18"/>
  <c r="A80" i="18"/>
  <c r="J79" i="18"/>
  <c r="B79" i="18"/>
  <c r="A79" i="18"/>
  <c r="J78" i="18"/>
  <c r="B78" i="18"/>
  <c r="A78" i="18"/>
  <c r="J77" i="18"/>
  <c r="B77" i="18"/>
  <c r="A77" i="18"/>
  <c r="J76" i="18"/>
  <c r="B76" i="18"/>
  <c r="A76" i="18"/>
  <c r="J75" i="18"/>
  <c r="B75" i="18"/>
  <c r="A75" i="18"/>
  <c r="J74" i="18"/>
  <c r="B74" i="18"/>
  <c r="A74" i="18"/>
  <c r="J73" i="18"/>
  <c r="B73" i="18"/>
  <c r="A73" i="18"/>
  <c r="J72" i="18"/>
  <c r="B72" i="18"/>
  <c r="A72" i="18"/>
  <c r="J71" i="18"/>
  <c r="B71" i="18"/>
  <c r="A71" i="18"/>
  <c r="J70" i="18"/>
  <c r="B70" i="18"/>
  <c r="A70" i="18"/>
  <c r="J69" i="18"/>
  <c r="B69" i="18"/>
  <c r="A69" i="18"/>
  <c r="J68" i="18"/>
  <c r="B68" i="18"/>
  <c r="A68" i="18"/>
  <c r="J67" i="18"/>
  <c r="B67" i="18"/>
  <c r="A67" i="18"/>
  <c r="J66" i="18"/>
  <c r="B66" i="18"/>
  <c r="A66" i="18"/>
  <c r="J65" i="18"/>
  <c r="B65" i="18"/>
  <c r="A65" i="18"/>
  <c r="J64" i="18"/>
  <c r="B64" i="18"/>
  <c r="A64" i="18"/>
  <c r="J63" i="18"/>
  <c r="B63" i="18"/>
  <c r="A63" i="18"/>
  <c r="J62" i="18"/>
  <c r="B62" i="18"/>
  <c r="A62" i="18"/>
  <c r="J61" i="18"/>
  <c r="B61" i="18"/>
  <c r="A61" i="18"/>
  <c r="J60" i="18"/>
  <c r="B60" i="18"/>
  <c r="A60" i="18"/>
  <c r="J59" i="18"/>
  <c r="B59" i="18"/>
  <c r="A59" i="18"/>
  <c r="J58" i="18"/>
  <c r="B58" i="18"/>
  <c r="A58" i="18"/>
  <c r="J57" i="18"/>
  <c r="B57" i="18"/>
  <c r="A57" i="18"/>
  <c r="J56" i="18"/>
  <c r="B56" i="18"/>
  <c r="A56" i="18"/>
  <c r="J55" i="18"/>
  <c r="B55" i="18"/>
  <c r="A55" i="18"/>
  <c r="J54" i="18"/>
  <c r="B54" i="18"/>
  <c r="A54" i="18"/>
  <c r="J53" i="18"/>
  <c r="B53" i="18"/>
  <c r="A53" i="18"/>
  <c r="J52" i="18"/>
  <c r="B52" i="18"/>
  <c r="A52" i="18"/>
  <c r="J51" i="18"/>
  <c r="B51" i="18"/>
  <c r="A51" i="18"/>
  <c r="J50" i="18"/>
  <c r="B50" i="18"/>
  <c r="A50" i="18"/>
  <c r="J49" i="18"/>
  <c r="B49" i="18"/>
  <c r="A49" i="18"/>
  <c r="J48" i="18"/>
  <c r="B48" i="18"/>
  <c r="A48" i="18"/>
  <c r="J47" i="18"/>
  <c r="B47" i="18"/>
  <c r="A47" i="18"/>
  <c r="J46" i="18"/>
  <c r="B46" i="18"/>
  <c r="A46" i="18"/>
  <c r="J45" i="18"/>
  <c r="B45" i="18"/>
  <c r="A45" i="18"/>
  <c r="J44" i="18"/>
  <c r="B44" i="18"/>
  <c r="A44" i="18"/>
  <c r="J43" i="18"/>
  <c r="B43" i="18"/>
  <c r="A43" i="18"/>
  <c r="J42" i="18"/>
  <c r="B42" i="18"/>
  <c r="A42" i="18"/>
  <c r="J41" i="18"/>
  <c r="B41" i="18"/>
  <c r="A41" i="18"/>
  <c r="J40" i="18"/>
  <c r="B40" i="18"/>
  <c r="A40" i="18"/>
  <c r="J39" i="18"/>
  <c r="B39" i="18"/>
  <c r="A39" i="18"/>
  <c r="J38" i="18"/>
  <c r="B38" i="18"/>
  <c r="A38" i="18"/>
  <c r="J37" i="18"/>
  <c r="B37" i="18"/>
  <c r="A37" i="18"/>
  <c r="J36" i="18"/>
  <c r="B36" i="18"/>
  <c r="A36" i="18"/>
  <c r="J35" i="18"/>
  <c r="B35" i="18"/>
  <c r="A35" i="18"/>
  <c r="J34" i="18"/>
  <c r="B34" i="18"/>
  <c r="A34" i="18"/>
  <c r="J33" i="18"/>
  <c r="B33" i="18"/>
  <c r="A33" i="18"/>
  <c r="J32" i="18"/>
  <c r="B32" i="18"/>
  <c r="A32" i="18"/>
  <c r="J31" i="18"/>
  <c r="B31" i="18"/>
  <c r="A31" i="18"/>
  <c r="J30" i="18"/>
  <c r="B30" i="18"/>
  <c r="A30" i="18"/>
  <c r="J29" i="18"/>
  <c r="B29" i="18"/>
  <c r="A29" i="18"/>
  <c r="J28" i="18"/>
  <c r="B28" i="18"/>
  <c r="A28" i="18"/>
  <c r="J27" i="18"/>
  <c r="B27" i="18"/>
  <c r="A27" i="18"/>
  <c r="J26" i="18"/>
  <c r="B26" i="18"/>
  <c r="A26" i="18"/>
  <c r="J25" i="18"/>
  <c r="B25" i="18"/>
  <c r="A25" i="18"/>
  <c r="J24" i="18"/>
  <c r="B24" i="18"/>
  <c r="A24" i="18"/>
  <c r="J23" i="18"/>
  <c r="B23" i="18"/>
  <c r="A23" i="18"/>
  <c r="J22" i="18"/>
  <c r="B22" i="18"/>
  <c r="A22" i="18"/>
  <c r="J21" i="18"/>
  <c r="B21" i="18"/>
  <c r="A21" i="18"/>
  <c r="J20" i="18"/>
  <c r="B20" i="18"/>
  <c r="A20" i="18"/>
  <c r="J19" i="18"/>
  <c r="B19" i="18"/>
  <c r="A19" i="18"/>
  <c r="J18" i="18"/>
  <c r="B18" i="18"/>
  <c r="A18" i="18"/>
  <c r="J17" i="18"/>
  <c r="B17" i="18"/>
  <c r="A17" i="18"/>
  <c r="J16" i="18"/>
  <c r="B16" i="18"/>
  <c r="A16" i="18"/>
  <c r="J15" i="18"/>
  <c r="B15" i="18"/>
  <c r="A15" i="18"/>
  <c r="J14" i="18"/>
  <c r="B14" i="18"/>
  <c r="A14" i="18"/>
  <c r="J13" i="18"/>
  <c r="B13" i="18"/>
  <c r="A13" i="18"/>
  <c r="H12" i="18"/>
  <c r="G12" i="18"/>
  <c r="F12" i="18"/>
  <c r="F71" i="45"/>
  <c r="F70" i="45"/>
  <c r="F69" i="45"/>
  <c r="F68" i="45"/>
  <c r="F67" i="45"/>
  <c r="F66" i="45"/>
  <c r="F65" i="45"/>
  <c r="F64" i="45"/>
  <c r="F63" i="45"/>
  <c r="F62" i="45"/>
  <c r="F61" i="45"/>
  <c r="F60" i="45"/>
  <c r="F59" i="45"/>
  <c r="F58" i="45"/>
  <c r="F57" i="45"/>
  <c r="F56" i="45"/>
  <c r="F55" i="45"/>
  <c r="F54" i="45"/>
  <c r="F53" i="45"/>
  <c r="F52" i="45"/>
  <c r="W31" i="34"/>
  <c r="Y30" i="34"/>
  <c r="E20" i="17"/>
  <c r="B4" i="1"/>
  <c r="A83" i="17"/>
  <c r="A103" i="17"/>
  <c r="A53" i="17"/>
  <c r="A73" i="17"/>
  <c r="A63" i="17"/>
  <c r="A23" i="17"/>
  <c r="A93" i="17"/>
  <c r="A43" i="17"/>
  <c r="B122" i="76" l="1"/>
  <c r="K120" i="76"/>
  <c r="B115" i="76"/>
  <c r="B107" i="76"/>
  <c r="B98" i="76"/>
  <c r="B93" i="76"/>
  <c r="B82" i="76"/>
  <c r="B74" i="76"/>
  <c r="B69" i="76"/>
  <c r="B63" i="76"/>
  <c r="B57" i="76"/>
  <c r="B54" i="76"/>
  <c r="C50" i="76"/>
  <c r="N47" i="76"/>
  <c r="B45" i="76"/>
  <c r="B41" i="76"/>
  <c r="B37" i="76"/>
  <c r="H32" i="76"/>
  <c r="H26" i="76"/>
  <c r="H20" i="76"/>
  <c r="B16" i="76"/>
  <c r="M12" i="76"/>
  <c r="T47" i="76" s="1"/>
  <c r="M61" i="76" s="1"/>
  <c r="Q76" i="76" s="1"/>
  <c r="M89" i="76" s="1"/>
  <c r="M117" i="76" s="1"/>
  <c r="B7" i="76"/>
  <c r="A4" i="76"/>
  <c r="B121" i="75"/>
  <c r="J120" i="75"/>
  <c r="B114" i="75"/>
  <c r="B106" i="75"/>
  <c r="H92" i="75"/>
  <c r="B85" i="75"/>
  <c r="B81" i="75"/>
  <c r="B73" i="75"/>
  <c r="I67" i="75"/>
  <c r="A61" i="75"/>
  <c r="C56" i="75"/>
  <c r="B53" i="75"/>
  <c r="B49" i="75"/>
  <c r="L47" i="75"/>
  <c r="H44" i="75"/>
  <c r="B40" i="75"/>
  <c r="H35" i="75"/>
  <c r="H31" i="75"/>
  <c r="B26" i="75"/>
  <c r="H20" i="75"/>
  <c r="B16" i="75"/>
  <c r="M12" i="75"/>
  <c r="T47" i="75" s="1"/>
  <c r="M61" i="75" s="1"/>
  <c r="Q76" i="75" s="1"/>
  <c r="M89" i="75" s="1"/>
  <c r="M117" i="75" s="1"/>
  <c r="B7" i="75"/>
  <c r="A4" i="75"/>
  <c r="B121" i="74"/>
  <c r="J120" i="74"/>
  <c r="B115" i="74"/>
  <c r="B107" i="74"/>
  <c r="B98" i="74"/>
  <c r="B93" i="74"/>
  <c r="B82" i="74"/>
  <c r="B70" i="74"/>
  <c r="B64" i="74"/>
  <c r="R54" i="74"/>
  <c r="R50" i="74"/>
  <c r="O47" i="74"/>
  <c r="B47" i="74"/>
  <c r="H42" i="74"/>
  <c r="H37" i="74"/>
  <c r="B33" i="74"/>
  <c r="B27" i="74"/>
  <c r="H21" i="74"/>
  <c r="B17" i="74"/>
  <c r="W12" i="74"/>
  <c r="W47" i="74" s="1"/>
  <c r="W61" i="74" s="1"/>
  <c r="W76" i="74" s="1"/>
  <c r="W89" i="74" s="1"/>
  <c r="D8" i="74"/>
  <c r="H5" i="74"/>
  <c r="M120" i="73"/>
  <c r="B118" i="73"/>
  <c r="B112" i="73"/>
  <c r="B101" i="73"/>
  <c r="H95" i="73"/>
  <c r="B91" i="73"/>
  <c r="B84" i="73"/>
  <c r="B78" i="73"/>
  <c r="B71" i="73"/>
  <c r="B67" i="73"/>
  <c r="A61" i="73"/>
  <c r="C56" i="73"/>
  <c r="I67" i="4"/>
  <c r="Q120" i="76"/>
  <c r="I120" i="76"/>
  <c r="B113" i="76"/>
  <c r="A105" i="76"/>
  <c r="B97" i="76"/>
  <c r="B92" i="76"/>
  <c r="B85" i="76"/>
  <c r="B81" i="76"/>
  <c r="B73" i="76"/>
  <c r="I67" i="76"/>
  <c r="A61" i="76"/>
  <c r="C56" i="76"/>
  <c r="B53" i="76"/>
  <c r="B49" i="76"/>
  <c r="L47" i="76"/>
  <c r="B44" i="76"/>
  <c r="B40" i="76"/>
  <c r="H35" i="76"/>
  <c r="H31" i="76"/>
  <c r="B25" i="76"/>
  <c r="B19" i="76"/>
  <c r="H13" i="76"/>
  <c r="B12" i="76"/>
  <c r="O6" i="76"/>
  <c r="P120" i="75"/>
  <c r="H120" i="75"/>
  <c r="B102" i="75"/>
  <c r="B96" i="75"/>
  <c r="H91" i="75"/>
  <c r="B79" i="75"/>
  <c r="B72" i="75"/>
  <c r="B66" i="75"/>
  <c r="B59" i="75"/>
  <c r="B52" i="75"/>
  <c r="B48" i="75"/>
  <c r="J47" i="75"/>
  <c r="H39" i="75"/>
  <c r="H34" i="75"/>
  <c r="B30" i="75"/>
  <c r="B25" i="75"/>
  <c r="B19" i="75"/>
  <c r="H13" i="75"/>
  <c r="B12" i="75"/>
  <c r="O6" i="75"/>
  <c r="P120" i="74"/>
  <c r="H120" i="74"/>
  <c r="B113" i="74"/>
  <c r="A105" i="74"/>
  <c r="B97" i="74"/>
  <c r="B92" i="74"/>
  <c r="B85" i="74"/>
  <c r="B81" i="74"/>
  <c r="I74" i="74"/>
  <c r="B68" i="74"/>
  <c r="B62" i="74"/>
  <c r="B50" i="74"/>
  <c r="M47" i="74"/>
  <c r="B41" i="74"/>
  <c r="B36" i="74"/>
  <c r="B32" i="74"/>
  <c r="B26" i="74"/>
  <c r="H20" i="74"/>
  <c r="B16" i="74"/>
  <c r="M12" i="74"/>
  <c r="T47" i="74" s="1"/>
  <c r="M61" i="74" s="1"/>
  <c r="Q76" i="74" s="1"/>
  <c r="M89" i="74" s="1"/>
  <c r="M117" i="74" s="1"/>
  <c r="B7" i="74"/>
  <c r="A4" i="74"/>
  <c r="B122" i="73"/>
  <c r="K120" i="73"/>
  <c r="B115" i="73"/>
  <c r="B109" i="73"/>
  <c r="B99" i="73"/>
  <c r="B94" i="73"/>
  <c r="B89" i="73"/>
  <c r="B83" i="73"/>
  <c r="B76" i="73"/>
  <c r="B70" i="73"/>
  <c r="B66" i="73"/>
  <c r="B59" i="73"/>
  <c r="B52" i="73"/>
  <c r="B48" i="73"/>
  <c r="J47" i="73"/>
  <c r="H43" i="73"/>
  <c r="H39" i="73"/>
  <c r="H34" i="73"/>
  <c r="P120" i="76"/>
  <c r="H120" i="76"/>
  <c r="B102" i="76"/>
  <c r="B96" i="76"/>
  <c r="H91" i="76"/>
  <c r="H84" i="76"/>
  <c r="B80" i="76"/>
  <c r="I73" i="76"/>
  <c r="B67" i="76"/>
  <c r="B56" i="76"/>
  <c r="R48" i="76"/>
  <c r="K47" i="76"/>
  <c r="B35" i="76"/>
  <c r="B31" i="76"/>
  <c r="B24" i="76"/>
  <c r="B13" i="76"/>
  <c r="A12" i="76"/>
  <c r="K6" i="76"/>
  <c r="O120" i="75"/>
  <c r="B120" i="75"/>
  <c r="B112" i="75"/>
  <c r="B101" i="75"/>
  <c r="H95" i="75"/>
  <c r="B91" i="75"/>
  <c r="B84" i="75"/>
  <c r="B78" i="75"/>
  <c r="B71" i="75"/>
  <c r="Q47" i="75"/>
  <c r="I47" i="75"/>
  <c r="H43" i="75"/>
  <c r="B39" i="75"/>
  <c r="B34" i="75"/>
  <c r="B29" i="75"/>
  <c r="B24" i="75"/>
  <c r="B13" i="75"/>
  <c r="A12" i="75"/>
  <c r="K6" i="75"/>
  <c r="O120" i="74"/>
  <c r="B120" i="74"/>
  <c r="B102" i="74"/>
  <c r="B96" i="74"/>
  <c r="H91" i="74"/>
  <c r="H84" i="74"/>
  <c r="B80" i="74"/>
  <c r="B73" i="74"/>
  <c r="I67" i="74"/>
  <c r="A61" i="74"/>
  <c r="C56" i="74"/>
  <c r="B53" i="74"/>
  <c r="B49" i="74"/>
  <c r="L47" i="74"/>
  <c r="H44" i="74"/>
  <c r="B40" i="74"/>
  <c r="H35" i="74"/>
  <c r="H31" i="74"/>
  <c r="B25" i="74"/>
  <c r="B20" i="74"/>
  <c r="H15" i="74"/>
  <c r="H12" i="74"/>
  <c r="R47" i="74" s="1"/>
  <c r="H61" i="74" s="1"/>
  <c r="L76" i="74" s="1"/>
  <c r="H89" i="74" s="1"/>
  <c r="H117" i="74" s="1"/>
  <c r="S6" i="74"/>
  <c r="A2" i="74"/>
  <c r="B121" i="73"/>
  <c r="J120" i="73"/>
  <c r="B108" i="73"/>
  <c r="H98" i="73"/>
  <c r="O120" i="76"/>
  <c r="B120" i="76"/>
  <c r="B112" i="76"/>
  <c r="B101" i="76"/>
  <c r="H95" i="76"/>
  <c r="B91" i="76"/>
  <c r="B79" i="76"/>
  <c r="B72" i="76"/>
  <c r="B66" i="76"/>
  <c r="B59" i="76"/>
  <c r="B52" i="76"/>
  <c r="B48" i="76"/>
  <c r="J47" i="76"/>
  <c r="H43" i="76"/>
  <c r="H39" i="76"/>
  <c r="H34" i="76"/>
  <c r="B30" i="76"/>
  <c r="B23" i="76"/>
  <c r="B18" i="76"/>
  <c r="Y12" i="76"/>
  <c r="Y47" i="76" s="1"/>
  <c r="Y61" i="76" s="1"/>
  <c r="Y76" i="76" s="1"/>
  <c r="Y89" i="76" s="1"/>
  <c r="A10" i="76"/>
  <c r="D6" i="76"/>
  <c r="B123" i="75"/>
  <c r="N120" i="75"/>
  <c r="B119" i="75"/>
  <c r="A111" i="75"/>
  <c r="B100" i="75"/>
  <c r="B95" i="75"/>
  <c r="B90" i="75"/>
  <c r="H83" i="75"/>
  <c r="B77" i="75"/>
  <c r="I70" i="75"/>
  <c r="B65" i="75"/>
  <c r="B58" i="75"/>
  <c r="B55" i="75"/>
  <c r="B51" i="75"/>
  <c r="P47" i="75"/>
  <c r="H47" i="75"/>
  <c r="B43" i="75"/>
  <c r="B38" i="75"/>
  <c r="H33" i="75"/>
  <c r="B28" i="75"/>
  <c r="B23" i="75"/>
  <c r="B18" i="75"/>
  <c r="Y12" i="75"/>
  <c r="Y47" i="75" s="1"/>
  <c r="Y61" i="75" s="1"/>
  <c r="Y76" i="75" s="1"/>
  <c r="Y89" i="75" s="1"/>
  <c r="A10" i="75"/>
  <c r="D6" i="75"/>
  <c r="B123" i="74"/>
  <c r="N120" i="74"/>
  <c r="B119" i="74"/>
  <c r="B112" i="74"/>
  <c r="B101" i="74"/>
  <c r="H95" i="74"/>
  <c r="B91" i="74"/>
  <c r="B79" i="74"/>
  <c r="I73" i="74"/>
  <c r="B67" i="74"/>
  <c r="B56" i="74"/>
  <c r="R48" i="74"/>
  <c r="K47" i="74"/>
  <c r="B44" i="74"/>
  <c r="B35" i="74"/>
  <c r="B31" i="74"/>
  <c r="B24" i="74"/>
  <c r="B19" i="74"/>
  <c r="H13" i="74"/>
  <c r="B12" i="74"/>
  <c r="O6" i="74"/>
  <c r="Q120" i="73"/>
  <c r="I120" i="73"/>
  <c r="B114" i="73"/>
  <c r="B107" i="73"/>
  <c r="B98" i="73"/>
  <c r="B93" i="73"/>
  <c r="B86" i="73"/>
  <c r="L81" i="73"/>
  <c r="I74" i="73"/>
  <c r="B65" i="73"/>
  <c r="B58" i="73"/>
  <c r="B55" i="73"/>
  <c r="M120" i="76"/>
  <c r="B118" i="76"/>
  <c r="B109" i="76"/>
  <c r="B99" i="76"/>
  <c r="B94" i="76"/>
  <c r="B89" i="76"/>
  <c r="H83" i="76"/>
  <c r="B77" i="76"/>
  <c r="I70" i="76"/>
  <c r="B65" i="76"/>
  <c r="B58" i="76"/>
  <c r="B55" i="76"/>
  <c r="B51" i="76"/>
  <c r="P47" i="76"/>
  <c r="H47" i="76"/>
  <c r="H42" i="76"/>
  <c r="B38" i="76"/>
  <c r="H33" i="76"/>
  <c r="B28" i="76"/>
  <c r="H21" i="76"/>
  <c r="B17" i="76"/>
  <c r="W12" i="76"/>
  <c r="W47" i="76" s="1"/>
  <c r="W61" i="76" s="1"/>
  <c r="W76" i="76" s="1"/>
  <c r="W89" i="76" s="1"/>
  <c r="D8" i="76"/>
  <c r="H5" i="76"/>
  <c r="L120" i="75"/>
  <c r="A117" i="75"/>
  <c r="B108" i="75"/>
  <c r="H98" i="75"/>
  <c r="H93" i="75"/>
  <c r="B87" i="75"/>
  <c r="B82" i="75"/>
  <c r="B74" i="75"/>
  <c r="B69" i="75"/>
  <c r="B63" i="75"/>
  <c r="B57" i="75"/>
  <c r="B54" i="75"/>
  <c r="C50" i="75"/>
  <c r="N47" i="75"/>
  <c r="B45" i="75"/>
  <c r="B42" i="75"/>
  <c r="B37" i="75"/>
  <c r="H32" i="75"/>
  <c r="B27" i="75"/>
  <c r="H21" i="75"/>
  <c r="B17" i="75"/>
  <c r="W12" i="75"/>
  <c r="W47" i="75" s="1"/>
  <c r="W61" i="75" s="1"/>
  <c r="W76" i="75" s="1"/>
  <c r="W89" i="75" s="1"/>
  <c r="D8" i="75"/>
  <c r="H5" i="75"/>
  <c r="L120" i="74"/>
  <c r="A117" i="74"/>
  <c r="B109" i="74"/>
  <c r="B99" i="74"/>
  <c r="B94" i="74"/>
  <c r="B89" i="74"/>
  <c r="H83" i="74"/>
  <c r="B77" i="74"/>
  <c r="B71" i="74"/>
  <c r="Q47" i="74"/>
  <c r="I47" i="74"/>
  <c r="H43" i="74"/>
  <c r="B39" i="74"/>
  <c r="B34" i="74"/>
  <c r="B29" i="74"/>
  <c r="B18" i="74"/>
  <c r="Y12" i="74"/>
  <c r="Y47" i="74" s="1"/>
  <c r="Y61" i="74" s="1"/>
  <c r="Y76" i="74" s="1"/>
  <c r="Y89" i="74" s="1"/>
  <c r="A10" i="74"/>
  <c r="D6" i="74"/>
  <c r="B123" i="73"/>
  <c r="O120" i="73"/>
  <c r="B120" i="73"/>
  <c r="B113" i="73"/>
  <c r="A105" i="73"/>
  <c r="B97" i="73"/>
  <c r="B92" i="73"/>
  <c r="H84" i="73"/>
  <c r="B80" i="73"/>
  <c r="I73" i="73"/>
  <c r="B63" i="73"/>
  <c r="B57" i="73"/>
  <c r="B54" i="73"/>
  <c r="C50" i="73"/>
  <c r="N47" i="73"/>
  <c r="B45" i="73"/>
  <c r="B41" i="73"/>
  <c r="B37" i="73"/>
  <c r="N120" i="76"/>
  <c r="B108" i="76"/>
  <c r="B90" i="76"/>
  <c r="B78" i="76"/>
  <c r="B62" i="76"/>
  <c r="I47" i="76"/>
  <c r="B39" i="76"/>
  <c r="B26" i="76"/>
  <c r="X12" i="76"/>
  <c r="X47" i="76" s="1"/>
  <c r="X61" i="76" s="1"/>
  <c r="X76" i="76" s="1"/>
  <c r="X89" i="76" s="1"/>
  <c r="A2" i="76"/>
  <c r="K120" i="75"/>
  <c r="A105" i="75"/>
  <c r="B89" i="75"/>
  <c r="I74" i="75"/>
  <c r="K47" i="75"/>
  <c r="H37" i="75"/>
  <c r="X12" i="75"/>
  <c r="X47" i="75" s="1"/>
  <c r="X61" i="75" s="1"/>
  <c r="X76" i="75" s="1"/>
  <c r="X89" i="75" s="1"/>
  <c r="A2" i="75"/>
  <c r="K120" i="74"/>
  <c r="B106" i="74"/>
  <c r="B87" i="74"/>
  <c r="B76" i="74"/>
  <c r="B65" i="74"/>
  <c r="B45" i="74"/>
  <c r="B37" i="74"/>
  <c r="V12" i="74"/>
  <c r="V47" i="74" s="1"/>
  <c r="V61" i="74" s="1"/>
  <c r="V76" i="74" s="1"/>
  <c r="V89" i="74" s="1"/>
  <c r="B119" i="73"/>
  <c r="B100" i="73"/>
  <c r="B87" i="73"/>
  <c r="B74" i="73"/>
  <c r="I67" i="73"/>
  <c r="O47" i="73"/>
  <c r="B44" i="73"/>
  <c r="B39" i="73"/>
  <c r="B33" i="73"/>
  <c r="B23" i="73"/>
  <c r="B18" i="73"/>
  <c r="Y12" i="73"/>
  <c r="Y47" i="73" s="1"/>
  <c r="Y61" i="73" s="1"/>
  <c r="Y76" i="73" s="1"/>
  <c r="Y89" i="73" s="1"/>
  <c r="A10" i="73"/>
  <c r="D6" i="73"/>
  <c r="O120" i="72"/>
  <c r="B120" i="72"/>
  <c r="B112" i="72"/>
  <c r="B101" i="72"/>
  <c r="H95" i="72"/>
  <c r="B91" i="72"/>
  <c r="B79" i="72"/>
  <c r="B72" i="72"/>
  <c r="B56" i="72"/>
  <c r="B53" i="72"/>
  <c r="B49" i="72"/>
  <c r="L47" i="72"/>
  <c r="B44" i="72"/>
  <c r="B35" i="72"/>
  <c r="B31" i="72"/>
  <c r="B25" i="72"/>
  <c r="H20" i="72"/>
  <c r="H16" i="72"/>
  <c r="V12" i="72"/>
  <c r="V47" i="72" s="1"/>
  <c r="V61" i="72" s="1"/>
  <c r="V76" i="72" s="1"/>
  <c r="V89" i="72" s="1"/>
  <c r="B8" i="72"/>
  <c r="B5" i="72"/>
  <c r="L120" i="71"/>
  <c r="A117" i="71"/>
  <c r="B109" i="71"/>
  <c r="B99" i="71"/>
  <c r="B94" i="71"/>
  <c r="B89" i="71"/>
  <c r="H83" i="71"/>
  <c r="B77" i="71"/>
  <c r="I70" i="71"/>
  <c r="B65" i="71"/>
  <c r="B58" i="71"/>
  <c r="B55" i="71"/>
  <c r="B51" i="71"/>
  <c r="P47" i="71"/>
  <c r="H47" i="71"/>
  <c r="H43" i="71"/>
  <c r="B39" i="71"/>
  <c r="B34" i="71"/>
  <c r="B29" i="71"/>
  <c r="B25" i="71"/>
  <c r="B20" i="71"/>
  <c r="B16" i="71"/>
  <c r="M12" i="71"/>
  <c r="T47" i="71" s="1"/>
  <c r="M61" i="71" s="1"/>
  <c r="Q76" i="71" s="1"/>
  <c r="M89" i="71" s="1"/>
  <c r="M117" i="71" s="1"/>
  <c r="B7" i="71"/>
  <c r="L120" i="76"/>
  <c r="B106" i="76"/>
  <c r="B87" i="76"/>
  <c r="B76" i="76"/>
  <c r="B47" i="76"/>
  <c r="H37" i="76"/>
  <c r="B22" i="76"/>
  <c r="V12" i="76"/>
  <c r="V47" i="76" s="1"/>
  <c r="V61" i="76" s="1"/>
  <c r="V76" i="76" s="1"/>
  <c r="V89" i="76" s="1"/>
  <c r="I120" i="75"/>
  <c r="B99" i="75"/>
  <c r="B86" i="75"/>
  <c r="I73" i="75"/>
  <c r="B47" i="75"/>
  <c r="B36" i="75"/>
  <c r="B22" i="75"/>
  <c r="V12" i="75"/>
  <c r="V47" i="75" s="1"/>
  <c r="V61" i="75" s="1"/>
  <c r="V76" i="75" s="1"/>
  <c r="V89" i="75" s="1"/>
  <c r="I120" i="74"/>
  <c r="B100" i="74"/>
  <c r="B63" i="74"/>
  <c r="B51" i="74"/>
  <c r="H34" i="74"/>
  <c r="B22" i="74"/>
  <c r="A12" i="74"/>
  <c r="A117" i="73"/>
  <c r="B85" i="73"/>
  <c r="B73" i="73"/>
  <c r="B56" i="73"/>
  <c r="B51" i="73"/>
  <c r="M47" i="73"/>
  <c r="B38" i="73"/>
  <c r="H32" i="73"/>
  <c r="B27" i="73"/>
  <c r="B22" i="73"/>
  <c r="H17" i="73"/>
  <c r="X12" i="73"/>
  <c r="X47" i="73" s="1"/>
  <c r="X61" i="73" s="1"/>
  <c r="X76" i="73" s="1"/>
  <c r="X89" i="73" s="1"/>
  <c r="K8" i="73"/>
  <c r="B6" i="73"/>
  <c r="B123" i="72"/>
  <c r="N120" i="72"/>
  <c r="B119" i="72"/>
  <c r="A111" i="72"/>
  <c r="B100" i="72"/>
  <c r="B95" i="72"/>
  <c r="B90" i="72"/>
  <c r="B84" i="72"/>
  <c r="B78" i="72"/>
  <c r="B71" i="72"/>
  <c r="B66" i="72"/>
  <c r="B59" i="72"/>
  <c r="R48" i="72"/>
  <c r="K47" i="72"/>
  <c r="H39" i="72"/>
  <c r="H34" i="72"/>
  <c r="B30" i="72"/>
  <c r="B24" i="72"/>
  <c r="B20" i="72"/>
  <c r="B16" i="72"/>
  <c r="M12" i="72"/>
  <c r="T47" i="72" s="1"/>
  <c r="M61" i="72" s="1"/>
  <c r="Q76" i="72" s="1"/>
  <c r="M89" i="72" s="1"/>
  <c r="M117" i="72" s="1"/>
  <c r="B7" i="72"/>
  <c r="A4" i="72"/>
  <c r="B122" i="71"/>
  <c r="K120" i="71"/>
  <c r="B115" i="71"/>
  <c r="B108" i="71"/>
  <c r="H98" i="71"/>
  <c r="H93" i="71"/>
  <c r="B87" i="71"/>
  <c r="B83" i="71"/>
  <c r="B76" i="71"/>
  <c r="B70" i="71"/>
  <c r="B64" i="71"/>
  <c r="R54" i="71"/>
  <c r="R50" i="71"/>
  <c r="O47" i="71"/>
  <c r="B47" i="71"/>
  <c r="B43" i="71"/>
  <c r="B38" i="71"/>
  <c r="H33" i="71"/>
  <c r="B24" i="71"/>
  <c r="H15" i="71"/>
  <c r="H12" i="71"/>
  <c r="R47" i="71" s="1"/>
  <c r="H61" i="71" s="1"/>
  <c r="L76" i="71" s="1"/>
  <c r="H89" i="71" s="1"/>
  <c r="H117" i="71" s="1"/>
  <c r="S6" i="71"/>
  <c r="A2" i="71"/>
  <c r="J120" i="76"/>
  <c r="B100" i="76"/>
  <c r="I74" i="76"/>
  <c r="H44" i="76"/>
  <c r="B36" i="76"/>
  <c r="B21" i="76"/>
  <c r="H12" i="76"/>
  <c r="R47" i="76" s="1"/>
  <c r="H61" i="76" s="1"/>
  <c r="L76" i="76" s="1"/>
  <c r="H89" i="76" s="1"/>
  <c r="H117" i="76" s="1"/>
  <c r="B118" i="75"/>
  <c r="B98" i="75"/>
  <c r="H84" i="75"/>
  <c r="B70" i="75"/>
  <c r="B35" i="75"/>
  <c r="B21" i="75"/>
  <c r="H12" i="75"/>
  <c r="R47" i="75" s="1"/>
  <c r="H61" i="75" s="1"/>
  <c r="L76" i="75" s="1"/>
  <c r="H89" i="75" s="1"/>
  <c r="H117" i="75" s="1"/>
  <c r="B118" i="74"/>
  <c r="H98" i="74"/>
  <c r="B86" i="74"/>
  <c r="B74" i="74"/>
  <c r="C50" i="74"/>
  <c r="H33" i="74"/>
  <c r="B21" i="74"/>
  <c r="K8" i="74"/>
  <c r="B96" i="73"/>
  <c r="B72" i="73"/>
  <c r="R50" i="73"/>
  <c r="L47" i="73"/>
  <c r="B43" i="73"/>
  <c r="H37" i="73"/>
  <c r="B32" i="73"/>
  <c r="H26" i="73"/>
  <c r="H21" i="73"/>
  <c r="B17" i="73"/>
  <c r="W12" i="73"/>
  <c r="W47" i="73" s="1"/>
  <c r="W61" i="73" s="1"/>
  <c r="W76" i="73" s="1"/>
  <c r="W89" i="73" s="1"/>
  <c r="D8" i="73"/>
  <c r="H5" i="73"/>
  <c r="M120" i="72"/>
  <c r="B118" i="72"/>
  <c r="B109" i="72"/>
  <c r="B99" i="72"/>
  <c r="B94" i="72"/>
  <c r="B89" i="72"/>
  <c r="H83" i="72"/>
  <c r="B77" i="72"/>
  <c r="I70" i="72"/>
  <c r="B52" i="72"/>
  <c r="B48" i="72"/>
  <c r="J47" i="72"/>
  <c r="H43" i="72"/>
  <c r="B39" i="72"/>
  <c r="B119" i="76"/>
  <c r="H98" i="76"/>
  <c r="B86" i="76"/>
  <c r="B71" i="76"/>
  <c r="R50" i="76"/>
  <c r="B34" i="76"/>
  <c r="B20" i="76"/>
  <c r="K8" i="76"/>
  <c r="B115" i="75"/>
  <c r="B68" i="75"/>
  <c r="R50" i="75"/>
  <c r="B44" i="75"/>
  <c r="B33" i="75"/>
  <c r="B20" i="75"/>
  <c r="K8" i="75"/>
  <c r="B72" i="74"/>
  <c r="B59" i="74"/>
  <c r="B55" i="74"/>
  <c r="B48" i="74"/>
  <c r="B43" i="74"/>
  <c r="H32" i="74"/>
  <c r="B8" i="74"/>
  <c r="B95" i="73"/>
  <c r="H83" i="73"/>
  <c r="I70" i="73"/>
  <c r="B64" i="73"/>
  <c r="B50" i="73"/>
  <c r="K47" i="73"/>
  <c r="H42" i="73"/>
  <c r="B36" i="73"/>
  <c r="H31" i="73"/>
  <c r="B26" i="73"/>
  <c r="B21" i="73"/>
  <c r="H16" i="73"/>
  <c r="V12" i="73"/>
  <c r="V47" i="73" s="1"/>
  <c r="V61" i="73" s="1"/>
  <c r="V76" i="73" s="1"/>
  <c r="V89" i="73" s="1"/>
  <c r="B8" i="73"/>
  <c r="B5" i="73"/>
  <c r="L120" i="72"/>
  <c r="A117" i="72"/>
  <c r="B108" i="72"/>
  <c r="H98" i="72"/>
  <c r="H93" i="72"/>
  <c r="B87" i="72"/>
  <c r="B83" i="72"/>
  <c r="B76" i="72"/>
  <c r="B70" i="72"/>
  <c r="B65" i="72"/>
  <c r="B58" i="72"/>
  <c r="Q47" i="72"/>
  <c r="I47" i="72"/>
  <c r="B43" i="72"/>
  <c r="B38" i="72"/>
  <c r="H33" i="72"/>
  <c r="B19" i="72"/>
  <c r="H13" i="72"/>
  <c r="B12" i="72"/>
  <c r="O6" i="72"/>
  <c r="Q120" i="71"/>
  <c r="I120" i="71"/>
  <c r="B106" i="71"/>
  <c r="H92" i="71"/>
  <c r="B86" i="71"/>
  <c r="L81" i="71"/>
  <c r="I74" i="71"/>
  <c r="B68" i="71"/>
  <c r="B62" i="71"/>
  <c r="B50" i="71"/>
  <c r="M47" i="71"/>
  <c r="B45" i="71"/>
  <c r="B42" i="71"/>
  <c r="B37" i="71"/>
  <c r="H32" i="71"/>
  <c r="B22" i="71"/>
  <c r="B13" i="71"/>
  <c r="A12" i="71"/>
  <c r="K6" i="71"/>
  <c r="B123" i="76"/>
  <c r="A117" i="76"/>
  <c r="B70" i="76"/>
  <c r="B50" i="76"/>
  <c r="B43" i="76"/>
  <c r="B33" i="76"/>
  <c r="B8" i="76"/>
  <c r="B113" i="75"/>
  <c r="B97" i="75"/>
  <c r="B83" i="75"/>
  <c r="B67" i="75"/>
  <c r="B56" i="75"/>
  <c r="B50" i="75"/>
  <c r="B32" i="75"/>
  <c r="B8" i="75"/>
  <c r="B114" i="74"/>
  <c r="B95" i="74"/>
  <c r="B84" i="74"/>
  <c r="I70" i="74"/>
  <c r="B54" i="74"/>
  <c r="P47" i="74"/>
  <c r="B42" i="74"/>
  <c r="B30" i="74"/>
  <c r="H17" i="74"/>
  <c r="K6" i="74"/>
  <c r="P120" i="73"/>
  <c r="H93" i="73"/>
  <c r="B82" i="73"/>
  <c r="B69" i="73"/>
  <c r="B62" i="73"/>
  <c r="R54" i="73"/>
  <c r="B49" i="73"/>
  <c r="I47" i="73"/>
  <c r="B42" i="73"/>
  <c r="H35" i="73"/>
  <c r="B31" i="73"/>
  <c r="H20" i="73"/>
  <c r="B16" i="73"/>
  <c r="M12" i="73"/>
  <c r="T47" i="73" s="1"/>
  <c r="M61" i="73" s="1"/>
  <c r="Q76" i="73" s="1"/>
  <c r="M89" i="73" s="1"/>
  <c r="M117" i="73" s="1"/>
  <c r="B7" i="73"/>
  <c r="A4" i="73"/>
  <c r="B122" i="72"/>
  <c r="K120" i="72"/>
  <c r="B115" i="72"/>
  <c r="B107" i="72"/>
  <c r="B98" i="72"/>
  <c r="B93" i="72"/>
  <c r="B82" i="72"/>
  <c r="B74" i="72"/>
  <c r="B69" i="72"/>
  <c r="B64" i="72"/>
  <c r="B55" i="72"/>
  <c r="B51" i="72"/>
  <c r="P47" i="72"/>
  <c r="H47" i="72"/>
  <c r="H42" i="72"/>
  <c r="H37" i="72"/>
  <c r="B33" i="72"/>
  <c r="B28" i="72"/>
  <c r="B22" i="72"/>
  <c r="B13" i="72"/>
  <c r="A12" i="72"/>
  <c r="K6" i="72"/>
  <c r="P120" i="71"/>
  <c r="H120" i="71"/>
  <c r="B113" i="71"/>
  <c r="A105" i="71"/>
  <c r="B97" i="71"/>
  <c r="B92" i="71"/>
  <c r="B85" i="71"/>
  <c r="B81" i="71"/>
  <c r="B73" i="71"/>
  <c r="I67" i="71"/>
  <c r="A61" i="71"/>
  <c r="C56" i="71"/>
  <c r="B53" i="71"/>
  <c r="B49" i="71"/>
  <c r="L47" i="71"/>
  <c r="B41" i="71"/>
  <c r="B36" i="71"/>
  <c r="B32" i="71"/>
  <c r="B27" i="71"/>
  <c r="H93" i="76"/>
  <c r="B83" i="76"/>
  <c r="O47" i="76"/>
  <c r="B29" i="76"/>
  <c r="H16" i="76"/>
  <c r="B6" i="76"/>
  <c r="Q120" i="75"/>
  <c r="B109" i="75"/>
  <c r="B93" i="75"/>
  <c r="B80" i="75"/>
  <c r="B64" i="75"/>
  <c r="O47" i="75"/>
  <c r="B41" i="75"/>
  <c r="H16" i="75"/>
  <c r="B6" i="75"/>
  <c r="Q120" i="74"/>
  <c r="A111" i="74"/>
  <c r="H92" i="74"/>
  <c r="L81" i="74"/>
  <c r="B66" i="74"/>
  <c r="J47" i="74"/>
  <c r="H39" i="74"/>
  <c r="H26" i="74"/>
  <c r="B13" i="74"/>
  <c r="B5" i="74"/>
  <c r="L120" i="73"/>
  <c r="B106" i="73"/>
  <c r="H91" i="73"/>
  <c r="B79" i="73"/>
  <c r="B68" i="73"/>
  <c r="B53" i="73"/>
  <c r="Q47" i="73"/>
  <c r="B47" i="73"/>
  <c r="B40" i="73"/>
  <c r="B34" i="73"/>
  <c r="B29" i="73"/>
  <c r="B24" i="73"/>
  <c r="B19" i="73"/>
  <c r="H13" i="73"/>
  <c r="B12" i="73"/>
  <c r="O6" i="73"/>
  <c r="Q120" i="72"/>
  <c r="I120" i="72"/>
  <c r="B113" i="72"/>
  <c r="A105" i="72"/>
  <c r="B97" i="72"/>
  <c r="B92" i="72"/>
  <c r="B85" i="72"/>
  <c r="B81" i="72"/>
  <c r="B73" i="72"/>
  <c r="I67" i="72"/>
  <c r="B62" i="72"/>
  <c r="B54" i="72"/>
  <c r="C50" i="72"/>
  <c r="N47" i="72"/>
  <c r="B45" i="72"/>
  <c r="B41" i="72"/>
  <c r="B36" i="72"/>
  <c r="B32" i="72"/>
  <c r="H26" i="72"/>
  <c r="B21" i="72"/>
  <c r="H17" i="72"/>
  <c r="X12" i="72"/>
  <c r="X47" i="72" s="1"/>
  <c r="X61" i="72" s="1"/>
  <c r="X76" i="72" s="1"/>
  <c r="X89" i="72" s="1"/>
  <c r="K8" i="72"/>
  <c r="B6" i="72"/>
  <c r="B123" i="71"/>
  <c r="N120" i="71"/>
  <c r="B119" i="71"/>
  <c r="B112" i="71"/>
  <c r="B101" i="71"/>
  <c r="H95" i="71"/>
  <c r="B91" i="71"/>
  <c r="B79" i="71"/>
  <c r="B72" i="71"/>
  <c r="B66" i="71"/>
  <c r="B59" i="71"/>
  <c r="B52" i="71"/>
  <c r="B48" i="71"/>
  <c r="J47" i="71"/>
  <c r="B44" i="71"/>
  <c r="B35" i="71"/>
  <c r="B31" i="71"/>
  <c r="B26" i="71"/>
  <c r="B17" i="71"/>
  <c r="W12" i="71"/>
  <c r="W47" i="71" s="1"/>
  <c r="W61" i="71" s="1"/>
  <c r="W76" i="71" s="1"/>
  <c r="W89" i="71" s="1"/>
  <c r="D8" i="71"/>
  <c r="H5" i="71"/>
  <c r="L81" i="76"/>
  <c r="H15" i="76"/>
  <c r="M120" i="75"/>
  <c r="B76" i="75"/>
  <c r="H17" i="75"/>
  <c r="B122" i="74"/>
  <c r="B38" i="74"/>
  <c r="B81" i="73"/>
  <c r="P47" i="73"/>
  <c r="B30" i="73"/>
  <c r="H15" i="73"/>
  <c r="B114" i="72"/>
  <c r="B68" i="72"/>
  <c r="H44" i="72"/>
  <c r="H32" i="72"/>
  <c r="H21" i="72"/>
  <c r="W12" i="72"/>
  <c r="W47" i="72" s="1"/>
  <c r="W61" i="72" s="1"/>
  <c r="W76" i="72" s="1"/>
  <c r="W89" i="72" s="1"/>
  <c r="J120" i="71"/>
  <c r="J121" i="71" s="1"/>
  <c r="J124" i="71" s="1"/>
  <c r="B102" i="71"/>
  <c r="B90" i="71"/>
  <c r="B74" i="71"/>
  <c r="I47" i="71"/>
  <c r="H39" i="71"/>
  <c r="B28" i="71"/>
  <c r="H20" i="71"/>
  <c r="Y12" i="71"/>
  <c r="Y47" i="71" s="1"/>
  <c r="Y61" i="71" s="1"/>
  <c r="Y76" i="71" s="1"/>
  <c r="Y89" i="71" s="1"/>
  <c r="D6" i="71"/>
  <c r="L120" i="70"/>
  <c r="A117" i="70"/>
  <c r="B108" i="70"/>
  <c r="H98" i="70"/>
  <c r="H93" i="70"/>
  <c r="B87" i="70"/>
  <c r="B82" i="70"/>
  <c r="B74" i="70"/>
  <c r="B69" i="70"/>
  <c r="B63" i="70"/>
  <c r="B57" i="70"/>
  <c r="B54" i="70"/>
  <c r="C50" i="70"/>
  <c r="N47" i="70"/>
  <c r="B45" i="70"/>
  <c r="B41" i="70"/>
  <c r="B37" i="70"/>
  <c r="H32" i="70"/>
  <c r="H26" i="70"/>
  <c r="H20" i="70"/>
  <c r="H16" i="70"/>
  <c r="V12" i="70"/>
  <c r="V47" i="70" s="1"/>
  <c r="V61" i="70" s="1"/>
  <c r="V76" i="70" s="1"/>
  <c r="V89" i="70" s="1"/>
  <c r="B8" i="70"/>
  <c r="B5" i="70"/>
  <c r="L120" i="69"/>
  <c r="A117" i="69"/>
  <c r="B109" i="69"/>
  <c r="B99" i="69"/>
  <c r="B94" i="69"/>
  <c r="B89" i="69"/>
  <c r="B83" i="69"/>
  <c r="B76" i="69"/>
  <c r="B70" i="69"/>
  <c r="B65" i="69"/>
  <c r="B58" i="69"/>
  <c r="B55" i="69"/>
  <c r="B51" i="69"/>
  <c r="P47" i="69"/>
  <c r="H47" i="69"/>
  <c r="H42" i="69"/>
  <c r="H37" i="69"/>
  <c r="B33" i="69"/>
  <c r="B27" i="69"/>
  <c r="H21" i="69"/>
  <c r="B17" i="69"/>
  <c r="W12" i="69"/>
  <c r="W47" i="69" s="1"/>
  <c r="W61" i="69" s="1"/>
  <c r="W76" i="69" s="1"/>
  <c r="W89" i="69" s="1"/>
  <c r="D8" i="69"/>
  <c r="H5" i="69"/>
  <c r="L120" i="68"/>
  <c r="A117" i="68"/>
  <c r="B108" i="68"/>
  <c r="H98" i="68"/>
  <c r="H93" i="68"/>
  <c r="B87" i="68"/>
  <c r="B83" i="68"/>
  <c r="B76" i="68"/>
  <c r="B70" i="68"/>
  <c r="B64" i="68"/>
  <c r="B58" i="68"/>
  <c r="B55" i="68"/>
  <c r="B51" i="68"/>
  <c r="P47" i="68"/>
  <c r="H47" i="68"/>
  <c r="H42" i="68"/>
  <c r="A111" i="76"/>
  <c r="B68" i="76"/>
  <c r="B42" i="76"/>
  <c r="S6" i="76"/>
  <c r="R54" i="75"/>
  <c r="H42" i="75"/>
  <c r="H15" i="75"/>
  <c r="M120" i="74"/>
  <c r="B58" i="74"/>
  <c r="B52" i="74"/>
  <c r="B28" i="74"/>
  <c r="B77" i="73"/>
  <c r="H47" i="73"/>
  <c r="B28" i="73"/>
  <c r="B13" i="73"/>
  <c r="B86" i="72"/>
  <c r="B67" i="72"/>
  <c r="B57" i="72"/>
  <c r="H31" i="72"/>
  <c r="H12" i="72"/>
  <c r="R47" i="72" s="1"/>
  <c r="H61" i="72" s="1"/>
  <c r="L76" i="72" s="1"/>
  <c r="H89" i="72" s="1"/>
  <c r="H117" i="72" s="1"/>
  <c r="B120" i="71"/>
  <c r="B100" i="71"/>
  <c r="I73" i="71"/>
  <c r="H37" i="71"/>
  <c r="X12" i="71"/>
  <c r="X47" i="71" s="1"/>
  <c r="X61" i="71" s="1"/>
  <c r="X76" i="71" s="1"/>
  <c r="X89" i="71" s="1"/>
  <c r="B6" i="71"/>
  <c r="B122" i="70"/>
  <c r="K120" i="70"/>
  <c r="B115" i="70"/>
  <c r="B107" i="70"/>
  <c r="B98" i="70"/>
  <c r="B93" i="70"/>
  <c r="B86" i="70"/>
  <c r="L81" i="70"/>
  <c r="I74" i="70"/>
  <c r="B68" i="70"/>
  <c r="B62" i="70"/>
  <c r="B50" i="70"/>
  <c r="M47" i="70"/>
  <c r="H44" i="70"/>
  <c r="B36" i="70"/>
  <c r="B32" i="70"/>
  <c r="B26" i="70"/>
  <c r="B20" i="70"/>
  <c r="B16" i="70"/>
  <c r="M12" i="70"/>
  <c r="T47" i="70" s="1"/>
  <c r="M61" i="70" s="1"/>
  <c r="Q76" i="70" s="1"/>
  <c r="M89" i="70" s="1"/>
  <c r="M117" i="70" s="1"/>
  <c r="B7" i="70"/>
  <c r="A4" i="70"/>
  <c r="B122" i="69"/>
  <c r="K120" i="69"/>
  <c r="B115" i="69"/>
  <c r="B108" i="69"/>
  <c r="H98" i="69"/>
  <c r="H93" i="69"/>
  <c r="B87" i="69"/>
  <c r="B82" i="69"/>
  <c r="B74" i="69"/>
  <c r="B69" i="69"/>
  <c r="B64" i="69"/>
  <c r="R54" i="69"/>
  <c r="R50" i="69"/>
  <c r="O47" i="69"/>
  <c r="B47" i="69"/>
  <c r="B42" i="69"/>
  <c r="B37" i="69"/>
  <c r="H32" i="69"/>
  <c r="H26" i="69"/>
  <c r="B21" i="69"/>
  <c r="H16" i="69"/>
  <c r="V12" i="69"/>
  <c r="V47" i="69" s="1"/>
  <c r="V61" i="69" s="1"/>
  <c r="V76" i="69" s="1"/>
  <c r="V89" i="69" s="1"/>
  <c r="B8" i="69"/>
  <c r="B5" i="69"/>
  <c r="B122" i="68"/>
  <c r="K120" i="68"/>
  <c r="B115" i="68"/>
  <c r="B107" i="68"/>
  <c r="B98" i="68"/>
  <c r="B93" i="68"/>
  <c r="B82" i="68"/>
  <c r="B74" i="68"/>
  <c r="B69" i="68"/>
  <c r="R54" i="68"/>
  <c r="R50" i="68"/>
  <c r="O47" i="68"/>
  <c r="B47" i="68"/>
  <c r="R54" i="76"/>
  <c r="B5" i="76"/>
  <c r="B107" i="75"/>
  <c r="B62" i="75"/>
  <c r="S6" i="75"/>
  <c r="B83" i="74"/>
  <c r="B23" i="74"/>
  <c r="A111" i="73"/>
  <c r="H44" i="73"/>
  <c r="H12" i="73"/>
  <c r="R47" i="73" s="1"/>
  <c r="H61" i="73" s="1"/>
  <c r="L76" i="73" s="1"/>
  <c r="H89" i="73" s="1"/>
  <c r="H117" i="73" s="1"/>
  <c r="B106" i="72"/>
  <c r="H84" i="72"/>
  <c r="B42" i="72"/>
  <c r="B29" i="72"/>
  <c r="A10" i="72"/>
  <c r="B118" i="71"/>
  <c r="B98" i="71"/>
  <c r="H84" i="71"/>
  <c r="B71" i="71"/>
  <c r="B57" i="71"/>
  <c r="H35" i="71"/>
  <c r="H26" i="71"/>
  <c r="B19" i="71"/>
  <c r="V12" i="71"/>
  <c r="V47" i="71" s="1"/>
  <c r="V61" i="71" s="1"/>
  <c r="V76" i="71" s="1"/>
  <c r="V89" i="71" s="1"/>
  <c r="B5" i="71"/>
  <c r="B121" i="70"/>
  <c r="J120" i="70"/>
  <c r="B114" i="70"/>
  <c r="B106" i="70"/>
  <c r="H92" i="70"/>
  <c r="B85" i="70"/>
  <c r="B81" i="70"/>
  <c r="B73" i="70"/>
  <c r="I67" i="70"/>
  <c r="A61" i="70"/>
  <c r="C56" i="70"/>
  <c r="B53" i="70"/>
  <c r="B49" i="70"/>
  <c r="L47" i="70"/>
  <c r="B44" i="70"/>
  <c r="B40" i="70"/>
  <c r="H35" i="70"/>
  <c r="H31" i="70"/>
  <c r="B25" i="70"/>
  <c r="H15" i="70"/>
  <c r="H12" i="70"/>
  <c r="R47" i="70" s="1"/>
  <c r="H61" i="70" s="1"/>
  <c r="L76" i="70" s="1"/>
  <c r="H89" i="70" s="1"/>
  <c r="H117" i="70" s="1"/>
  <c r="S6" i="70"/>
  <c r="A2" i="70"/>
  <c r="B95" i="76"/>
  <c r="B64" i="76"/>
  <c r="B31" i="75"/>
  <c r="B5" i="75"/>
  <c r="B78" i="74"/>
  <c r="B57" i="74"/>
  <c r="N47" i="74"/>
  <c r="B102" i="73"/>
  <c r="A12" i="73"/>
  <c r="B102" i="72"/>
  <c r="C56" i="72"/>
  <c r="R50" i="72"/>
  <c r="B40" i="72"/>
  <c r="D8" i="72"/>
  <c r="B114" i="71"/>
  <c r="B69" i="71"/>
  <c r="C50" i="71"/>
  <c r="H44" i="71"/>
  <c r="H34" i="71"/>
  <c r="B12" i="71"/>
  <c r="A4" i="71"/>
  <c r="Q120" i="70"/>
  <c r="I120" i="70"/>
  <c r="B113" i="70"/>
  <c r="A105" i="70"/>
  <c r="B97" i="70"/>
  <c r="B92" i="70"/>
  <c r="H84" i="70"/>
  <c r="B80" i="70"/>
  <c r="I73" i="70"/>
  <c r="B67" i="70"/>
  <c r="B56" i="70"/>
  <c r="R48" i="70"/>
  <c r="K47" i="70"/>
  <c r="B35" i="70"/>
  <c r="B31" i="70"/>
  <c r="B24" i="70"/>
  <c r="B19" i="70"/>
  <c r="H13" i="70"/>
  <c r="B12" i="70"/>
  <c r="O6" i="70"/>
  <c r="Q120" i="69"/>
  <c r="I120" i="69"/>
  <c r="B106" i="69"/>
  <c r="H92" i="69"/>
  <c r="B85" i="69"/>
  <c r="B81" i="69"/>
  <c r="B73" i="69"/>
  <c r="I67" i="69"/>
  <c r="B62" i="69"/>
  <c r="B50" i="69"/>
  <c r="M47" i="69"/>
  <c r="H44" i="69"/>
  <c r="B40" i="69"/>
  <c r="H35" i="69"/>
  <c r="H31" i="69"/>
  <c r="B20" i="69"/>
  <c r="H15" i="69"/>
  <c r="H12" i="69"/>
  <c r="R47" i="69" s="1"/>
  <c r="H61" i="69" s="1"/>
  <c r="L76" i="69" s="1"/>
  <c r="H89" i="69" s="1"/>
  <c r="H117" i="69" s="1"/>
  <c r="S6" i="69"/>
  <c r="A2" i="69"/>
  <c r="Q120" i="68"/>
  <c r="I120" i="68"/>
  <c r="B113" i="68"/>
  <c r="A105" i="68"/>
  <c r="B97" i="68"/>
  <c r="B92" i="68"/>
  <c r="B85" i="68"/>
  <c r="B81" i="68"/>
  <c r="B73" i="68"/>
  <c r="I67" i="68"/>
  <c r="B62" i="68"/>
  <c r="B50" i="68"/>
  <c r="M47" i="68"/>
  <c r="H44" i="68"/>
  <c r="H92" i="76"/>
  <c r="B32" i="76"/>
  <c r="B94" i="75"/>
  <c r="B108" i="74"/>
  <c r="H47" i="74"/>
  <c r="B25" i="73"/>
  <c r="S6" i="73"/>
  <c r="B121" i="72"/>
  <c r="L81" i="72"/>
  <c r="B63" i="72"/>
  <c r="B50" i="72"/>
  <c r="B27" i="72"/>
  <c r="B18" i="72"/>
  <c r="S6" i="72"/>
  <c r="B96" i="71"/>
  <c r="B84" i="71"/>
  <c r="B67" i="71"/>
  <c r="B56" i="71"/>
  <c r="R48" i="71"/>
  <c r="B33" i="71"/>
  <c r="B23" i="71"/>
  <c r="B18" i="71"/>
  <c r="A10" i="71"/>
  <c r="P120" i="70"/>
  <c r="H120" i="70"/>
  <c r="B102" i="70"/>
  <c r="B96" i="70"/>
  <c r="H91" i="70"/>
  <c r="B79" i="70"/>
  <c r="B72" i="70"/>
  <c r="B66" i="70"/>
  <c r="B59" i="70"/>
  <c r="B52" i="70"/>
  <c r="B48" i="70"/>
  <c r="J47" i="70"/>
  <c r="H43" i="70"/>
  <c r="H39" i="70"/>
  <c r="H34" i="70"/>
  <c r="B30" i="70"/>
  <c r="B23" i="70"/>
  <c r="B13" i="70"/>
  <c r="A12" i="70"/>
  <c r="K6" i="70"/>
  <c r="P120" i="69"/>
  <c r="H120" i="69"/>
  <c r="B113" i="69"/>
  <c r="A105" i="69"/>
  <c r="B97" i="69"/>
  <c r="B92" i="69"/>
  <c r="H84" i="69"/>
  <c r="B80" i="69"/>
  <c r="I73" i="69"/>
  <c r="B67" i="69"/>
  <c r="A61" i="69"/>
  <c r="C56" i="69"/>
  <c r="B53" i="69"/>
  <c r="B49" i="69"/>
  <c r="L47" i="69"/>
  <c r="B44" i="69"/>
  <c r="B35" i="69"/>
  <c r="B31" i="69"/>
  <c r="B25" i="69"/>
  <c r="B19" i="69"/>
  <c r="H13" i="69"/>
  <c r="B12" i="69"/>
  <c r="O6" i="69"/>
  <c r="P120" i="68"/>
  <c r="H120" i="68"/>
  <c r="B102" i="68"/>
  <c r="B96" i="68"/>
  <c r="H91" i="68"/>
  <c r="H84" i="68"/>
  <c r="B80" i="68"/>
  <c r="I73" i="68"/>
  <c r="B67" i="68"/>
  <c r="A61" i="68"/>
  <c r="C56" i="68"/>
  <c r="B53" i="68"/>
  <c r="B49" i="68"/>
  <c r="L47" i="68"/>
  <c r="B121" i="76"/>
  <c r="Q47" i="76"/>
  <c r="M47" i="75"/>
  <c r="H93" i="74"/>
  <c r="X12" i="74"/>
  <c r="X47" i="74" s="1"/>
  <c r="X61" i="74" s="1"/>
  <c r="X76" i="74" s="1"/>
  <c r="X89" i="74" s="1"/>
  <c r="H120" i="73"/>
  <c r="B90" i="73"/>
  <c r="B35" i="73"/>
  <c r="B20" i="73"/>
  <c r="A2" i="73"/>
  <c r="J120" i="72"/>
  <c r="H92" i="72"/>
  <c r="I74" i="72"/>
  <c r="M47" i="72"/>
  <c r="H35" i="72"/>
  <c r="B23" i="72"/>
  <c r="H15" i="72"/>
  <c r="H5" i="72"/>
  <c r="O120" i="71"/>
  <c r="A111" i="71"/>
  <c r="B93" i="71"/>
  <c r="B80" i="71"/>
  <c r="B63" i="71"/>
  <c r="N47" i="71"/>
  <c r="B40" i="71"/>
  <c r="B30" i="71"/>
  <c r="B21" i="71"/>
  <c r="H16" i="71"/>
  <c r="B8" i="71"/>
  <c r="B123" i="70"/>
  <c r="N120" i="70"/>
  <c r="B119" i="70"/>
  <c r="A111" i="70"/>
  <c r="B100" i="70"/>
  <c r="B95" i="70"/>
  <c r="B90" i="70"/>
  <c r="H83" i="70"/>
  <c r="B77" i="70"/>
  <c r="I70" i="70"/>
  <c r="B65" i="70"/>
  <c r="B58" i="70"/>
  <c r="B55" i="70"/>
  <c r="B51" i="70"/>
  <c r="P47" i="70"/>
  <c r="H47" i="70"/>
  <c r="H42" i="70"/>
  <c r="B38" i="70"/>
  <c r="H33" i="70"/>
  <c r="B28" i="70"/>
  <c r="H21" i="70"/>
  <c r="H17" i="70"/>
  <c r="X12" i="70"/>
  <c r="X47" i="70" s="1"/>
  <c r="X61" i="70" s="1"/>
  <c r="X76" i="70" s="1"/>
  <c r="X89" i="70" s="1"/>
  <c r="K8" i="70"/>
  <c r="B6" i="70"/>
  <c r="N120" i="69"/>
  <c r="B119" i="69"/>
  <c r="B112" i="69"/>
  <c r="B101" i="69"/>
  <c r="H95" i="69"/>
  <c r="B91" i="69"/>
  <c r="B84" i="69"/>
  <c r="B78" i="69"/>
  <c r="B71" i="69"/>
  <c r="B66" i="69"/>
  <c r="B59" i="69"/>
  <c r="B52" i="69"/>
  <c r="B48" i="69"/>
  <c r="J47" i="69"/>
  <c r="H43" i="69"/>
  <c r="B39" i="69"/>
  <c r="B34" i="69"/>
  <c r="B29" i="69"/>
  <c r="B23" i="69"/>
  <c r="B18" i="69"/>
  <c r="Y12" i="69"/>
  <c r="Y47" i="69" s="1"/>
  <c r="Y61" i="69" s="1"/>
  <c r="Y76" i="69" s="1"/>
  <c r="Y89" i="69" s="1"/>
  <c r="A10" i="69"/>
  <c r="D6" i="69"/>
  <c r="B123" i="68"/>
  <c r="N120" i="68"/>
  <c r="B119" i="68"/>
  <c r="A111" i="68"/>
  <c r="B100" i="68"/>
  <c r="B95" i="68"/>
  <c r="B90" i="68"/>
  <c r="B84" i="68"/>
  <c r="B78" i="68"/>
  <c r="B71" i="68"/>
  <c r="B59" i="68"/>
  <c r="B52" i="68"/>
  <c r="B48" i="68"/>
  <c r="J47" i="68"/>
  <c r="H43" i="68"/>
  <c r="B90" i="74"/>
  <c r="H92" i="73"/>
  <c r="K6" i="73"/>
  <c r="B101" i="70"/>
  <c r="B84" i="70"/>
  <c r="B43" i="70"/>
  <c r="B29" i="70"/>
  <c r="Y12" i="70"/>
  <c r="Y47" i="70" s="1"/>
  <c r="Y61" i="70" s="1"/>
  <c r="Y76" i="70" s="1"/>
  <c r="Y89" i="70" s="1"/>
  <c r="B123" i="69"/>
  <c r="B120" i="69"/>
  <c r="B100" i="69"/>
  <c r="B86" i="69"/>
  <c r="I70" i="69"/>
  <c r="B57" i="69"/>
  <c r="H33" i="69"/>
  <c r="H20" i="69"/>
  <c r="K8" i="69"/>
  <c r="B94" i="68"/>
  <c r="L81" i="68"/>
  <c r="C50" i="68"/>
  <c r="B39" i="68"/>
  <c r="B34" i="68"/>
  <c r="B29" i="68"/>
  <c r="B24" i="68"/>
  <c r="B19" i="68"/>
  <c r="H13" i="68"/>
  <c r="B12" i="68"/>
  <c r="O6" i="68"/>
  <c r="B114" i="69"/>
  <c r="B56" i="69"/>
  <c r="B41" i="69"/>
  <c r="K6" i="69"/>
  <c r="B109" i="68"/>
  <c r="B42" i="68"/>
  <c r="B28" i="68"/>
  <c r="B18" i="68"/>
  <c r="D6" i="68"/>
  <c r="H5" i="70"/>
  <c r="B38" i="69"/>
  <c r="H16" i="68"/>
  <c r="B64" i="70"/>
  <c r="A12" i="69"/>
  <c r="H39" i="68"/>
  <c r="H12" i="68"/>
  <c r="R47" i="68" s="1"/>
  <c r="H61" i="68" s="1"/>
  <c r="L76" i="68" s="1"/>
  <c r="H89" i="68" s="1"/>
  <c r="H117" i="68" s="1"/>
  <c r="B122" i="75"/>
  <c r="R48" i="75"/>
  <c r="B95" i="71"/>
  <c r="H31" i="71"/>
  <c r="H17" i="71"/>
  <c r="O120" i="70"/>
  <c r="B99" i="70"/>
  <c r="B83" i="70"/>
  <c r="B42" i="70"/>
  <c r="B27" i="70"/>
  <c r="W12" i="70"/>
  <c r="W47" i="70" s="1"/>
  <c r="W61" i="70" s="1"/>
  <c r="W76" i="70" s="1"/>
  <c r="W89" i="70" s="1"/>
  <c r="B118" i="69"/>
  <c r="B98" i="69"/>
  <c r="B68" i="69"/>
  <c r="C50" i="69"/>
  <c r="B43" i="69"/>
  <c r="B32" i="69"/>
  <c r="B7" i="69"/>
  <c r="B121" i="68"/>
  <c r="B112" i="68"/>
  <c r="H92" i="68"/>
  <c r="B79" i="68"/>
  <c r="B65" i="68"/>
  <c r="B56" i="68"/>
  <c r="R48" i="68"/>
  <c r="B43" i="68"/>
  <c r="B38" i="68"/>
  <c r="H33" i="68"/>
  <c r="B23" i="68"/>
  <c r="B13" i="68"/>
  <c r="A12" i="68"/>
  <c r="K6" i="68"/>
  <c r="M120" i="70"/>
  <c r="R48" i="69"/>
  <c r="B30" i="69"/>
  <c r="O120" i="68"/>
  <c r="B77" i="68"/>
  <c r="Q47" i="68"/>
  <c r="B33" i="68"/>
  <c r="B22" i="68"/>
  <c r="Y12" i="68"/>
  <c r="Y47" i="68" s="1"/>
  <c r="Y61" i="68" s="1"/>
  <c r="Y76" i="68" s="1"/>
  <c r="Y89" i="68" s="1"/>
  <c r="B93" i="69"/>
  <c r="B120" i="68"/>
  <c r="I70" i="68"/>
  <c r="B40" i="68"/>
  <c r="H31" i="68"/>
  <c r="V12" i="68"/>
  <c r="V47" i="68" s="1"/>
  <c r="V61" i="68" s="1"/>
  <c r="V76" i="68" s="1"/>
  <c r="V89" i="68" s="1"/>
  <c r="B109" i="70"/>
  <c r="B22" i="69"/>
  <c r="A2" i="68"/>
  <c r="B31" i="34" s="1"/>
  <c r="B27" i="76"/>
  <c r="B96" i="72"/>
  <c r="A61" i="72"/>
  <c r="R54" i="72"/>
  <c r="B37" i="72"/>
  <c r="B17" i="72"/>
  <c r="H91" i="71"/>
  <c r="Q47" i="71"/>
  <c r="H13" i="71"/>
  <c r="B78" i="70"/>
  <c r="R50" i="70"/>
  <c r="B22" i="70"/>
  <c r="A10" i="70"/>
  <c r="H83" i="69"/>
  <c r="H17" i="69"/>
  <c r="B91" i="68"/>
  <c r="H37" i="68"/>
  <c r="A10" i="68"/>
  <c r="A111" i="69"/>
  <c r="B86" i="68"/>
  <c r="B26" i="68"/>
  <c r="B5" i="68"/>
  <c r="J120" i="69"/>
  <c r="B72" i="69"/>
  <c r="B45" i="69"/>
  <c r="H95" i="68"/>
  <c r="B84" i="76"/>
  <c r="N120" i="73"/>
  <c r="H33" i="73"/>
  <c r="H91" i="72"/>
  <c r="B34" i="72"/>
  <c r="Y12" i="72"/>
  <c r="Y47" i="72" s="1"/>
  <c r="Y61" i="72" s="1"/>
  <c r="Y76" i="72" s="1"/>
  <c r="Y89" i="72" s="1"/>
  <c r="B121" i="71"/>
  <c r="K47" i="71"/>
  <c r="K8" i="71"/>
  <c r="B120" i="70"/>
  <c r="H95" i="70"/>
  <c r="B76" i="70"/>
  <c r="Q47" i="70"/>
  <c r="B21" i="70"/>
  <c r="D8" i="70"/>
  <c r="B96" i="69"/>
  <c r="L81" i="69"/>
  <c r="Q47" i="69"/>
  <c r="B28" i="69"/>
  <c r="B16" i="69"/>
  <c r="B6" i="69"/>
  <c r="M120" i="68"/>
  <c r="B106" i="68"/>
  <c r="B89" i="68"/>
  <c r="I74" i="68"/>
  <c r="B63" i="68"/>
  <c r="N47" i="68"/>
  <c r="B41" i="68"/>
  <c r="B37" i="68"/>
  <c r="H32" i="68"/>
  <c r="B27" i="68"/>
  <c r="H21" i="68"/>
  <c r="H17" i="68"/>
  <c r="X12" i="68"/>
  <c r="X47" i="68" s="1"/>
  <c r="X61" i="68" s="1"/>
  <c r="X76" i="68" s="1"/>
  <c r="X89" i="68" s="1"/>
  <c r="K8" i="68"/>
  <c r="B6" i="68"/>
  <c r="B101" i="68"/>
  <c r="B54" i="68"/>
  <c r="B36" i="68"/>
  <c r="H26" i="68"/>
  <c r="B17" i="68"/>
  <c r="W12" i="68"/>
  <c r="W47" i="68" s="1"/>
  <c r="W61" i="68" s="1"/>
  <c r="W76" i="68" s="1"/>
  <c r="W89" i="68" s="1"/>
  <c r="H5" i="68"/>
  <c r="B54" i="69"/>
  <c r="B107" i="71"/>
  <c r="H17" i="76"/>
  <c r="B92" i="75"/>
  <c r="B69" i="74"/>
  <c r="H16" i="74"/>
  <c r="D6" i="72"/>
  <c r="M120" i="71"/>
  <c r="M121" i="71" s="1"/>
  <c r="M124" i="71" s="1"/>
  <c r="O6" i="71"/>
  <c r="B118" i="70"/>
  <c r="B94" i="70"/>
  <c r="B71" i="70"/>
  <c r="O47" i="70"/>
  <c r="B39" i="70"/>
  <c r="D6" i="70"/>
  <c r="B121" i="69"/>
  <c r="B95" i="69"/>
  <c r="B79" i="69"/>
  <c r="B63" i="69"/>
  <c r="N47" i="69"/>
  <c r="H39" i="69"/>
  <c r="B26" i="69"/>
  <c r="B13" i="69"/>
  <c r="A4" i="69"/>
  <c r="J120" i="68"/>
  <c r="B72" i="68"/>
  <c r="K47" i="68"/>
  <c r="B32" i="68"/>
  <c r="B21" i="68"/>
  <c r="D8" i="68"/>
  <c r="B77" i="69"/>
  <c r="I47" i="68"/>
  <c r="B33" i="70"/>
  <c r="B90" i="69"/>
  <c r="H83" i="68"/>
  <c r="B57" i="68"/>
  <c r="B44" i="68"/>
  <c r="B30" i="68"/>
  <c r="B25" i="68"/>
  <c r="S6" i="68"/>
  <c r="B6" i="74"/>
  <c r="B26" i="72"/>
  <c r="A2" i="72"/>
  <c r="B35" i="34" s="1"/>
  <c r="B82" i="71"/>
  <c r="H21" i="71"/>
  <c r="B91" i="70"/>
  <c r="B70" i="70"/>
  <c r="I47" i="70"/>
  <c r="H37" i="70"/>
  <c r="O120" i="69"/>
  <c r="K47" i="69"/>
  <c r="X12" i="69"/>
  <c r="X47" i="69" s="1"/>
  <c r="X61" i="69" s="1"/>
  <c r="X76" i="69" s="1"/>
  <c r="X89" i="69" s="1"/>
  <c r="B99" i="68"/>
  <c r="H35" i="68"/>
  <c r="H20" i="68"/>
  <c r="B8" i="68"/>
  <c r="I73" i="72"/>
  <c r="B102" i="69"/>
  <c r="H34" i="69"/>
  <c r="B114" i="68"/>
  <c r="H34" i="68"/>
  <c r="H15" i="68"/>
  <c r="B114" i="76"/>
  <c r="M47" i="76"/>
  <c r="L81" i="75"/>
  <c r="H26" i="75"/>
  <c r="P120" i="72"/>
  <c r="B80" i="72"/>
  <c r="O47" i="72"/>
  <c r="B78" i="71"/>
  <c r="B54" i="71"/>
  <c r="B112" i="70"/>
  <c r="B89" i="70"/>
  <c r="R54" i="70"/>
  <c r="B47" i="70"/>
  <c r="B34" i="70"/>
  <c r="B18" i="70"/>
  <c r="M120" i="69"/>
  <c r="B107" i="69"/>
  <c r="H91" i="69"/>
  <c r="I74" i="69"/>
  <c r="I47" i="69"/>
  <c r="B36" i="69"/>
  <c r="B24" i="69"/>
  <c r="M12" i="69"/>
  <c r="T47" i="69" s="1"/>
  <c r="M61" i="69" s="1"/>
  <c r="Q76" i="69" s="1"/>
  <c r="M89" i="69" s="1"/>
  <c r="M117" i="69" s="1"/>
  <c r="B118" i="68"/>
  <c r="B68" i="68"/>
  <c r="B45" i="68"/>
  <c r="B35" i="68"/>
  <c r="B31" i="68"/>
  <c r="B20" i="68"/>
  <c r="B16" i="68"/>
  <c r="M12" i="68"/>
  <c r="T47" i="68" s="1"/>
  <c r="M61" i="68" s="1"/>
  <c r="Q76" i="68" s="1"/>
  <c r="M89" i="68" s="1"/>
  <c r="M117" i="68" s="1"/>
  <c r="B7" i="68"/>
  <c r="A4" i="68"/>
  <c r="R48" i="73"/>
  <c r="H120" i="72"/>
  <c r="B47" i="72"/>
  <c r="H42" i="71"/>
  <c r="B17" i="70"/>
  <c r="B66" i="68"/>
  <c r="AA85" i="76"/>
  <c r="AA83" i="75"/>
  <c r="AA83" i="72"/>
  <c r="AA106" i="71"/>
  <c r="AA85" i="70"/>
  <c r="AA92" i="69"/>
  <c r="AA33" i="68"/>
  <c r="AA84" i="68"/>
  <c r="I70" i="4"/>
  <c r="B67" i="4"/>
  <c r="I73" i="4"/>
  <c r="B65" i="4"/>
  <c r="A70" i="35"/>
  <c r="A72" i="35"/>
  <c r="A71" i="35"/>
  <c r="A75" i="35"/>
  <c r="A73" i="35"/>
  <c r="A74" i="35"/>
  <c r="A69" i="35"/>
  <c r="I74" i="4"/>
  <c r="A2" i="4"/>
  <c r="J14" i="19"/>
  <c r="D10" i="34" s="1"/>
  <c r="O47" i="4"/>
  <c r="N47" i="4"/>
  <c r="M47" i="4"/>
  <c r="C56" i="4"/>
  <c r="C50" i="4"/>
  <c r="A55" i="34"/>
  <c r="B16" i="4"/>
  <c r="B17" i="4"/>
  <c r="B63" i="4"/>
  <c r="H13" i="45"/>
  <c r="F13" i="45"/>
  <c r="D13" i="45"/>
  <c r="C13" i="45"/>
  <c r="G13" i="45"/>
  <c r="H14" i="45"/>
  <c r="B107" i="17"/>
  <c r="B110" i="17"/>
  <c r="B106" i="17"/>
  <c r="B105" i="17"/>
  <c r="B109" i="17"/>
  <c r="B108" i="17"/>
  <c r="B104" i="17"/>
  <c r="B112" i="17"/>
  <c r="B102" i="17"/>
  <c r="B100" i="17"/>
  <c r="B96" i="17"/>
  <c r="B95" i="17"/>
  <c r="B99" i="17"/>
  <c r="B98" i="17"/>
  <c r="B94" i="17"/>
  <c r="B97" i="17"/>
  <c r="B92" i="17"/>
  <c r="B87" i="17"/>
  <c r="B90" i="17"/>
  <c r="B86" i="17"/>
  <c r="B89" i="17"/>
  <c r="B85" i="17"/>
  <c r="B88" i="17"/>
  <c r="B84" i="17"/>
  <c r="B82" i="17"/>
  <c r="B77" i="17"/>
  <c r="B80" i="17"/>
  <c r="B76" i="17"/>
  <c r="B79" i="17"/>
  <c r="B75" i="17"/>
  <c r="B78" i="17"/>
  <c r="B74" i="17"/>
  <c r="B72" i="17"/>
  <c r="B67" i="17"/>
  <c r="B70" i="17"/>
  <c r="B66" i="17"/>
  <c r="B69" i="17"/>
  <c r="B65" i="17"/>
  <c r="B64" i="17"/>
  <c r="B68" i="17"/>
  <c r="B60" i="17"/>
  <c r="B56" i="17"/>
  <c r="B59" i="17"/>
  <c r="B55" i="17"/>
  <c r="B57" i="17"/>
  <c r="B58" i="17"/>
  <c r="B54" i="17"/>
  <c r="B62" i="17"/>
  <c r="B50" i="17"/>
  <c r="B46" i="17"/>
  <c r="B49" i="17"/>
  <c r="B45" i="17"/>
  <c r="B48" i="17"/>
  <c r="B44" i="17"/>
  <c r="B52" i="17"/>
  <c r="B47" i="17"/>
  <c r="B39" i="17"/>
  <c r="A39" i="17" s="1"/>
  <c r="B40" i="17"/>
  <c r="A40" i="17" s="1"/>
  <c r="B36" i="17"/>
  <c r="A36" i="17" s="1"/>
  <c r="B35" i="17"/>
  <c r="A35" i="17" s="1"/>
  <c r="B37" i="17"/>
  <c r="A37" i="17" s="1"/>
  <c r="B34" i="17"/>
  <c r="A34" i="17" s="1"/>
  <c r="B38" i="17"/>
  <c r="A38" i="17" s="1"/>
  <c r="B42" i="17"/>
  <c r="A42" i="17" s="1"/>
  <c r="B29" i="17"/>
  <c r="A29" i="17" s="1"/>
  <c r="B25" i="17"/>
  <c r="A25" i="17" s="1"/>
  <c r="B28" i="17"/>
  <c r="A28" i="17" s="1"/>
  <c r="B24" i="17"/>
  <c r="A24" i="17" s="1"/>
  <c r="B32" i="17"/>
  <c r="A32" i="17" s="1"/>
  <c r="B27" i="17"/>
  <c r="A27" i="17" s="1"/>
  <c r="B30" i="17"/>
  <c r="A30" i="17" s="1"/>
  <c r="B26" i="17"/>
  <c r="A26" i="17" s="1"/>
  <c r="B23" i="17"/>
  <c r="B33" i="17"/>
  <c r="B43" i="17"/>
  <c r="B53" i="17"/>
  <c r="B63" i="17"/>
  <c r="B73" i="17"/>
  <c r="B83" i="17"/>
  <c r="B93" i="17"/>
  <c r="B103" i="17"/>
  <c r="A24" i="1"/>
  <c r="A25" i="1"/>
  <c r="A9" i="1"/>
  <c r="A10" i="1"/>
  <c r="A19" i="1"/>
  <c r="A22" i="1"/>
  <c r="A14" i="1"/>
  <c r="A11" i="1"/>
  <c r="A21" i="1"/>
  <c r="A12" i="1"/>
  <c r="A7" i="1"/>
  <c r="A15" i="1"/>
  <c r="A16" i="1"/>
  <c r="A8" i="1"/>
  <c r="A17" i="1"/>
  <c r="A18" i="1"/>
  <c r="H37" i="4"/>
  <c r="H91" i="4"/>
  <c r="B6" i="4"/>
  <c r="R50" i="4"/>
  <c r="H35" i="4"/>
  <c r="H33" i="4"/>
  <c r="H43" i="4"/>
  <c r="H84" i="4"/>
  <c r="R54" i="4"/>
  <c r="D8" i="4"/>
  <c r="H15" i="4"/>
  <c r="H92" i="4"/>
  <c r="H21" i="4"/>
  <c r="B12" i="4"/>
  <c r="H34" i="4"/>
  <c r="K8" i="4"/>
  <c r="B8" i="4"/>
  <c r="H17" i="4"/>
  <c r="H93" i="4"/>
  <c r="R48" i="4"/>
  <c r="H39" i="4"/>
  <c r="H5" i="4"/>
  <c r="H95" i="4"/>
  <c r="B7" i="4"/>
  <c r="D6" i="4"/>
  <c r="H83" i="4"/>
  <c r="H26" i="4"/>
  <c r="M12" i="4"/>
  <c r="T47" i="4" s="1"/>
  <c r="M61" i="4" s="1"/>
  <c r="Q76" i="4" s="1"/>
  <c r="M89" i="4" s="1"/>
  <c r="M117" i="4" s="1"/>
  <c r="H44" i="4"/>
  <c r="H42" i="4"/>
  <c r="H12" i="4"/>
  <c r="R47" i="4" s="1"/>
  <c r="H61" i="4" s="1"/>
  <c r="L76" i="4" s="1"/>
  <c r="H89" i="4" s="1"/>
  <c r="H117" i="4" s="1"/>
  <c r="H16" i="4"/>
  <c r="H13" i="4"/>
  <c r="L81" i="4"/>
  <c r="H31" i="4"/>
  <c r="H20" i="4"/>
  <c r="H98" i="4"/>
  <c r="H32" i="4"/>
  <c r="B115" i="4"/>
  <c r="B74" i="4"/>
  <c r="B37" i="4"/>
  <c r="A12" i="4"/>
  <c r="A117" i="4"/>
  <c r="B85" i="4"/>
  <c r="B41" i="4"/>
  <c r="B101" i="4"/>
  <c r="B84" i="4"/>
  <c r="B91" i="4"/>
  <c r="B30" i="4"/>
  <c r="B90" i="4"/>
  <c r="B25" i="4"/>
  <c r="B118" i="4"/>
  <c r="B97" i="4"/>
  <c r="B80" i="4"/>
  <c r="B62" i="4"/>
  <c r="B44" i="4"/>
  <c r="B28" i="4"/>
  <c r="K6" i="4"/>
  <c r="B120" i="4"/>
  <c r="B59" i="4"/>
  <c r="B81" i="4"/>
  <c r="B21" i="4"/>
  <c r="B112" i="4"/>
  <c r="B83" i="4"/>
  <c r="B66" i="4"/>
  <c r="B48" i="4"/>
  <c r="B31" i="4"/>
  <c r="A10" i="4"/>
  <c r="X12" i="4"/>
  <c r="X47" i="4" s="1"/>
  <c r="X61" i="4" s="1"/>
  <c r="X76" i="4" s="1"/>
  <c r="X89" i="4" s="1"/>
  <c r="B72" i="4"/>
  <c r="B113" i="4"/>
  <c r="B76" i="4"/>
  <c r="B40" i="4"/>
  <c r="B42" i="4"/>
  <c r="O6" i="4"/>
  <c r="B79" i="4"/>
  <c r="B43" i="4"/>
  <c r="B5" i="4"/>
  <c r="B47" i="4"/>
  <c r="B98" i="4"/>
  <c r="B55" i="4"/>
  <c r="B58" i="4"/>
  <c r="B119" i="4"/>
  <c r="B108" i="4"/>
  <c r="B71" i="4"/>
  <c r="B36" i="4"/>
  <c r="B22" i="4"/>
  <c r="B56" i="4"/>
  <c r="B18" i="4"/>
  <c r="Y12" i="4"/>
  <c r="Y47" i="4" s="1"/>
  <c r="Y61" i="4" s="1"/>
  <c r="Y76" i="4" s="1"/>
  <c r="Y89" i="4" s="1"/>
  <c r="B114" i="4"/>
  <c r="B122" i="4"/>
  <c r="B73" i="4"/>
  <c r="B106" i="4"/>
  <c r="B96" i="4"/>
  <c r="B69" i="4"/>
  <c r="B82" i="4"/>
  <c r="S6" i="4"/>
  <c r="B45" i="4"/>
  <c r="B78" i="4"/>
  <c r="A4" i="4"/>
  <c r="B77" i="4"/>
  <c r="B93" i="4"/>
  <c r="B57" i="4"/>
  <c r="B24" i="4"/>
  <c r="B68" i="4"/>
  <c r="B100" i="4"/>
  <c r="A61" i="4"/>
  <c r="B27" i="4"/>
  <c r="V12" i="4"/>
  <c r="V47" i="4" s="1"/>
  <c r="V61" i="4" s="1"/>
  <c r="V76" i="4" s="1"/>
  <c r="V89" i="4" s="1"/>
  <c r="B29" i="4"/>
  <c r="B123" i="4"/>
  <c r="B54" i="4"/>
  <c r="W12" i="4"/>
  <c r="W47" i="4" s="1"/>
  <c r="W61" i="4" s="1"/>
  <c r="W76" i="4" s="1"/>
  <c r="W89" i="4" s="1"/>
  <c r="B89" i="4"/>
  <c r="B53" i="4"/>
  <c r="B20" i="4"/>
  <c r="B95" i="4"/>
  <c r="B50" i="4"/>
  <c r="B92" i="4"/>
  <c r="B39" i="4"/>
  <c r="B23" i="4"/>
  <c r="A111" i="4"/>
  <c r="B51" i="4"/>
  <c r="B38" i="4"/>
  <c r="B109" i="4"/>
  <c r="B49" i="4"/>
  <c r="B99" i="4"/>
  <c r="B26" i="4"/>
  <c r="B102" i="4"/>
  <c r="B70" i="4"/>
  <c r="B34" i="4"/>
  <c r="B52" i="4"/>
  <c r="B32" i="4"/>
  <c r="B107" i="4"/>
  <c r="B64" i="4"/>
  <c r="B13" i="4"/>
  <c r="B121" i="4"/>
  <c r="B35" i="4"/>
  <c r="B86" i="4"/>
  <c r="A105" i="4"/>
  <c r="B87" i="4"/>
  <c r="B19" i="4"/>
  <c r="B94" i="4"/>
  <c r="B33" i="4"/>
  <c r="A1" i="34"/>
  <c r="Q47" i="4"/>
  <c r="I47" i="4"/>
  <c r="K120" i="4"/>
  <c r="A67" i="35"/>
  <c r="A15" i="35"/>
  <c r="A26" i="35" s="1"/>
  <c r="A38" i="35" s="1"/>
  <c r="A50" i="35" s="1"/>
  <c r="A62" i="35" s="1"/>
  <c r="A7" i="35"/>
  <c r="K12" i="19"/>
  <c r="C12" i="19"/>
  <c r="H4" i="19"/>
  <c r="L10" i="18"/>
  <c r="D10" i="18"/>
  <c r="H6" i="18"/>
  <c r="M18" i="45"/>
  <c r="M49" i="45" s="1"/>
  <c r="F18" i="45"/>
  <c r="F49" i="45" s="1"/>
  <c r="A12" i="45"/>
  <c r="F9" i="45"/>
  <c r="A9" i="45"/>
  <c r="L12" i="19"/>
  <c r="A13" i="45"/>
  <c r="P47" i="4"/>
  <c r="H47" i="4"/>
  <c r="J120" i="4"/>
  <c r="A55" i="35"/>
  <c r="A16" i="35"/>
  <c r="A27" i="35" s="1"/>
  <c r="A39" i="35" s="1"/>
  <c r="A51" i="35" s="1"/>
  <c r="A63" i="35" s="1"/>
  <c r="A3" i="35"/>
  <c r="J12" i="19"/>
  <c r="B12" i="19"/>
  <c r="F6" i="19"/>
  <c r="K10" i="18"/>
  <c r="C10" i="18"/>
  <c r="H4" i="18"/>
  <c r="L19" i="45"/>
  <c r="L50" i="45" s="1"/>
  <c r="E18" i="45"/>
  <c r="E49" i="45" s="1"/>
  <c r="L9" i="45"/>
  <c r="E9" i="45"/>
  <c r="A1" i="45"/>
  <c r="H8" i="19"/>
  <c r="G9" i="45"/>
  <c r="Q120" i="4"/>
  <c r="I120" i="4"/>
  <c r="A43" i="35"/>
  <c r="A17" i="35"/>
  <c r="A28" i="35" s="1"/>
  <c r="A40" i="35" s="1"/>
  <c r="A52" i="35" s="1"/>
  <c r="A64" i="35" s="1"/>
  <c r="A1" i="35"/>
  <c r="I12" i="19"/>
  <c r="A12" i="19"/>
  <c r="A6" i="19"/>
  <c r="J10" i="18"/>
  <c r="B10" i="18"/>
  <c r="F4" i="18"/>
  <c r="L18" i="45"/>
  <c r="L49" i="45" s="1"/>
  <c r="D18" i="45"/>
  <c r="D49" i="45" s="1"/>
  <c r="K9" i="45"/>
  <c r="D9" i="45"/>
  <c r="L120" i="4"/>
  <c r="H5" i="18"/>
  <c r="P120" i="4"/>
  <c r="H120" i="4"/>
  <c r="A31" i="35"/>
  <c r="A18" i="35"/>
  <c r="A29" i="35" s="1"/>
  <c r="A41" i="35" s="1"/>
  <c r="A53" i="35" s="1"/>
  <c r="A65" i="35" s="1"/>
  <c r="H12" i="19"/>
  <c r="A10" i="19"/>
  <c r="A1" i="19"/>
  <c r="I10" i="18"/>
  <c r="A10" i="18"/>
  <c r="A6" i="18"/>
  <c r="K18" i="45"/>
  <c r="K49" i="45" s="1"/>
  <c r="C18" i="45"/>
  <c r="C49" i="45" s="1"/>
  <c r="J9" i="45"/>
  <c r="C9" i="45"/>
  <c r="A20" i="35"/>
  <c r="E10" i="18"/>
  <c r="O120" i="4"/>
  <c r="A56" i="35"/>
  <c r="A11" i="35"/>
  <c r="A22" i="35" s="1"/>
  <c r="A34" i="35" s="1"/>
  <c r="A46" i="35" s="1"/>
  <c r="A58" i="35" s="1"/>
  <c r="A19" i="35"/>
  <c r="A30" i="35" s="1"/>
  <c r="A42" i="35" s="1"/>
  <c r="A54" i="35" s="1"/>
  <c r="A66" i="35" s="1"/>
  <c r="G12" i="19"/>
  <c r="H5" i="19"/>
  <c r="K13" i="18"/>
  <c r="H10" i="18"/>
  <c r="A1" i="18"/>
  <c r="J18" i="45"/>
  <c r="J49" i="45" s="1"/>
  <c r="B18" i="45"/>
  <c r="B49" i="45" s="1"/>
  <c r="I9" i="45"/>
  <c r="A14" i="35"/>
  <c r="A25" i="35" s="1"/>
  <c r="A37" i="35" s="1"/>
  <c r="A49" i="35" s="1"/>
  <c r="A61" i="35" s="1"/>
  <c r="N11" i="18"/>
  <c r="L47" i="4"/>
  <c r="N120" i="4"/>
  <c r="A44" i="35"/>
  <c r="A12" i="35"/>
  <c r="A23" i="35" s="1"/>
  <c r="A35" i="35" s="1"/>
  <c r="A47" i="35" s="1"/>
  <c r="A59" i="35" s="1"/>
  <c r="A10" i="35"/>
  <c r="L15" i="19"/>
  <c r="F12" i="19"/>
  <c r="H6" i="19"/>
  <c r="M10" i="18"/>
  <c r="G10" i="18"/>
  <c r="A48" i="45"/>
  <c r="I18" i="45"/>
  <c r="I49" i="45" s="1"/>
  <c r="A17" i="45"/>
  <c r="H10" i="45"/>
  <c r="A8" i="35"/>
  <c r="D12" i="19"/>
  <c r="G18" i="45"/>
  <c r="G49" i="45" s="1"/>
  <c r="K47" i="4"/>
  <c r="M120" i="4"/>
  <c r="A32" i="35"/>
  <c r="A13" i="35"/>
  <c r="A24" i="35" s="1"/>
  <c r="A36" i="35" s="1"/>
  <c r="A48" i="35" s="1"/>
  <c r="A60" i="35" s="1"/>
  <c r="A9" i="35"/>
  <c r="M12" i="19"/>
  <c r="E12" i="19"/>
  <c r="H7" i="19"/>
  <c r="M11" i="18"/>
  <c r="F10" i="18"/>
  <c r="N19" i="45"/>
  <c r="N50" i="45" s="1"/>
  <c r="H19" i="45"/>
  <c r="H50" i="45" s="1"/>
  <c r="A14" i="45"/>
  <c r="G10" i="45"/>
  <c r="J47" i="4"/>
  <c r="M19" i="45"/>
  <c r="M50" i="45" s="1"/>
  <c r="Z29" i="34"/>
  <c r="P29" i="34"/>
  <c r="I29" i="34"/>
  <c r="A29" i="34"/>
  <c r="C23" i="34"/>
  <c r="C15" i="34"/>
  <c r="C10" i="34"/>
  <c r="V29" i="34"/>
  <c r="G29" i="34"/>
  <c r="F8" i="34"/>
  <c r="C17" i="34"/>
  <c r="A8" i="18"/>
  <c r="M29" i="34"/>
  <c r="F9" i="34"/>
  <c r="C18" i="34"/>
  <c r="A6" i="45"/>
  <c r="F10" i="34"/>
  <c r="C13" i="34"/>
  <c r="S29" i="34"/>
  <c r="L29" i="34"/>
  <c r="F7" i="34"/>
  <c r="A12" i="34"/>
  <c r="R29" i="34"/>
  <c r="C29" i="34"/>
  <c r="A20" i="34"/>
  <c r="AA29" i="34"/>
  <c r="J29" i="34"/>
  <c r="C9" i="34"/>
  <c r="X29" i="34"/>
  <c r="O29" i="34"/>
  <c r="H29" i="34"/>
  <c r="F16" i="34"/>
  <c r="C24" i="34"/>
  <c r="C16" i="34"/>
  <c r="C7" i="34"/>
  <c r="A7" i="45"/>
  <c r="N29" i="34"/>
  <c r="C25" i="34"/>
  <c r="A6" i="34"/>
  <c r="U29" i="34"/>
  <c r="F29" i="34"/>
  <c r="C26" i="34"/>
  <c r="F22" i="17"/>
  <c r="T29" i="34"/>
  <c r="E29" i="34"/>
  <c r="C27" i="34"/>
  <c r="Q62" i="34"/>
  <c r="D29" i="34"/>
  <c r="C21" i="34"/>
  <c r="A56" i="34"/>
  <c r="K29" i="34"/>
  <c r="C22" i="34"/>
  <c r="C8" i="34"/>
  <c r="R28" i="34"/>
  <c r="B29" i="34"/>
  <c r="C14" i="34"/>
  <c r="G19" i="45"/>
  <c r="G50" i="45" s="1"/>
  <c r="C24" i="17"/>
  <c r="C34" i="17" s="1"/>
  <c r="C44" i="17" s="1"/>
  <c r="C54" i="17" s="1"/>
  <c r="C64" i="17" s="1"/>
  <c r="C74" i="17" s="1"/>
  <c r="C84" i="17" s="1"/>
  <c r="C94" i="17" s="1"/>
  <c r="C104" i="17" s="1"/>
  <c r="C114" i="17" s="1"/>
  <c r="C124" i="17" s="1"/>
  <c r="C134" i="17" s="1"/>
  <c r="C144" i="17" s="1"/>
  <c r="C154" i="17" s="1"/>
  <c r="C164" i="17" s="1"/>
  <c r="C174" i="17" s="1"/>
  <c r="C184" i="17" s="1"/>
  <c r="C194" i="17" s="1"/>
  <c r="C204" i="17" s="1"/>
  <c r="C214" i="17" s="1"/>
  <c r="C224" i="17" s="1"/>
  <c r="C234" i="17" s="1"/>
  <c r="C244" i="17" s="1"/>
  <c r="C254" i="17" s="1"/>
  <c r="C264" i="17" s="1"/>
  <c r="D16" i="17"/>
  <c r="C32" i="21"/>
  <c r="D32" i="17"/>
  <c r="D42" i="17" s="1"/>
  <c r="D52" i="17" s="1"/>
  <c r="D62" i="17" s="1"/>
  <c r="D72" i="17" s="1"/>
  <c r="D82" i="17" s="1"/>
  <c r="D92" i="17" s="1"/>
  <c r="D102" i="17" s="1"/>
  <c r="D112" i="17" s="1"/>
  <c r="D122" i="17" s="1"/>
  <c r="D132" i="17" s="1"/>
  <c r="D142" i="17" s="1"/>
  <c r="D152" i="17" s="1"/>
  <c r="D162" i="17" s="1"/>
  <c r="D172" i="17" s="1"/>
  <c r="D182" i="17" s="1"/>
  <c r="D192" i="17" s="1"/>
  <c r="D202" i="17" s="1"/>
  <c r="D212" i="17" s="1"/>
  <c r="D222" i="17" s="1"/>
  <c r="D232" i="17" s="1"/>
  <c r="D242" i="17" s="1"/>
  <c r="D252" i="17" s="1"/>
  <c r="D262" i="17" s="1"/>
  <c r="D272" i="17" s="1"/>
  <c r="C20" i="17"/>
  <c r="D24" i="17"/>
  <c r="D34" i="17" s="1"/>
  <c r="D44" i="17" s="1"/>
  <c r="D54" i="17" s="1"/>
  <c r="D64" i="17" s="1"/>
  <c r="D74" i="17" s="1"/>
  <c r="D84" i="17" s="1"/>
  <c r="D94" i="17" s="1"/>
  <c r="D104" i="17" s="1"/>
  <c r="D114" i="17" s="1"/>
  <c r="D124" i="17" s="1"/>
  <c r="D134" i="17" s="1"/>
  <c r="D144" i="17" s="1"/>
  <c r="D154" i="17" s="1"/>
  <c r="D164" i="17" s="1"/>
  <c r="D174" i="17" s="1"/>
  <c r="D184" i="17" s="1"/>
  <c r="D194" i="17" s="1"/>
  <c r="D204" i="17" s="1"/>
  <c r="D214" i="17" s="1"/>
  <c r="D224" i="17" s="1"/>
  <c r="D234" i="17" s="1"/>
  <c r="D244" i="17" s="1"/>
  <c r="D254" i="17" s="1"/>
  <c r="D264" i="17" s="1"/>
  <c r="C17" i="17"/>
  <c r="F20" i="17"/>
  <c r="L14" i="17"/>
  <c r="A9" i="17"/>
  <c r="D20" i="17"/>
  <c r="D17" i="17"/>
  <c r="F19" i="17"/>
  <c r="K14" i="17"/>
  <c r="A7" i="17"/>
  <c r="G54" i="21"/>
  <c r="A54" i="21"/>
  <c r="F17" i="17"/>
  <c r="I14" i="17"/>
  <c r="E54" i="21"/>
  <c r="F14" i="17"/>
  <c r="I12" i="17"/>
  <c r="A39" i="21"/>
  <c r="L19" i="17"/>
  <c r="D19" i="17"/>
  <c r="D5" i="21"/>
  <c r="A8" i="21"/>
  <c r="D12" i="17"/>
  <c r="L24" i="17"/>
  <c r="L34" i="17" s="1"/>
  <c r="L44" i="17" s="1"/>
  <c r="L54" i="17" s="1"/>
  <c r="L64" i="17" s="1"/>
  <c r="L74" i="17" s="1"/>
  <c r="L84" i="17" s="1"/>
  <c r="L94" i="17" s="1"/>
  <c r="L104" i="17" s="1"/>
  <c r="L114" i="17" s="1"/>
  <c r="L124" i="17" s="1"/>
  <c r="L134" i="17" s="1"/>
  <c r="L144" i="17" s="1"/>
  <c r="L154" i="17" s="1"/>
  <c r="L164" i="17" s="1"/>
  <c r="L174" i="17" s="1"/>
  <c r="L184" i="17" s="1"/>
  <c r="L194" i="17" s="1"/>
  <c r="L204" i="17" s="1"/>
  <c r="L214" i="17" s="1"/>
  <c r="L224" i="17" s="1"/>
  <c r="L234" i="17" s="1"/>
  <c r="L244" i="17" s="1"/>
  <c r="L254" i="17" s="1"/>
  <c r="L264" i="17" s="1"/>
  <c r="G12" i="17"/>
  <c r="A26" i="21"/>
  <c r="L28" i="17"/>
  <c r="L38" i="17" s="1"/>
  <c r="L48" i="17" s="1"/>
  <c r="L58" i="17" s="1"/>
  <c r="L68" i="17" s="1"/>
  <c r="L78" i="17" s="1"/>
  <c r="L88" i="17" s="1"/>
  <c r="L98" i="17" s="1"/>
  <c r="L108" i="17" s="1"/>
  <c r="L118" i="17" s="1"/>
  <c r="L128" i="17" s="1"/>
  <c r="L138" i="17" s="1"/>
  <c r="L148" i="17" s="1"/>
  <c r="L158" i="17" s="1"/>
  <c r="L168" i="17" s="1"/>
  <c r="L178" i="17" s="1"/>
  <c r="L188" i="17" s="1"/>
  <c r="L198" i="17" s="1"/>
  <c r="L208" i="17" s="1"/>
  <c r="L218" i="17" s="1"/>
  <c r="L228" i="17" s="1"/>
  <c r="L238" i="17" s="1"/>
  <c r="L248" i="17" s="1"/>
  <c r="L258" i="17" s="1"/>
  <c r="L268" i="17" s="1"/>
  <c r="F16" i="17"/>
  <c r="D4" i="21"/>
  <c r="A30" i="21"/>
  <c r="A27" i="21"/>
  <c r="L26" i="17"/>
  <c r="L36" i="17" s="1"/>
  <c r="L46" i="17" s="1"/>
  <c r="L56" i="17" s="1"/>
  <c r="L66" i="17" s="1"/>
  <c r="L76" i="17" s="1"/>
  <c r="L86" i="17" s="1"/>
  <c r="L96" i="17" s="1"/>
  <c r="L106" i="17" s="1"/>
  <c r="L116" i="17" s="1"/>
  <c r="L126" i="17" s="1"/>
  <c r="L136" i="17" s="1"/>
  <c r="L146" i="17" s="1"/>
  <c r="L156" i="17" s="1"/>
  <c r="L166" i="17" s="1"/>
  <c r="L176" i="17" s="1"/>
  <c r="L186" i="17" s="1"/>
  <c r="L196" i="17" s="1"/>
  <c r="L206" i="17" s="1"/>
  <c r="L216" i="17" s="1"/>
  <c r="L226" i="17" s="1"/>
  <c r="L236" i="17" s="1"/>
  <c r="L246" i="17" s="1"/>
  <c r="L256" i="17" s="1"/>
  <c r="L266" i="17" s="1"/>
  <c r="L20" i="17"/>
  <c r="H14" i="17"/>
  <c r="A49" i="21"/>
  <c r="D27" i="17"/>
  <c r="D37" i="17" s="1"/>
  <c r="D47" i="17" s="1"/>
  <c r="D57" i="17" s="1"/>
  <c r="D67" i="17" s="1"/>
  <c r="D77" i="17" s="1"/>
  <c r="D87" i="17" s="1"/>
  <c r="D97" i="17" s="1"/>
  <c r="D107" i="17" s="1"/>
  <c r="D117" i="17" s="1"/>
  <c r="D127" i="17" s="1"/>
  <c r="D137" i="17" s="1"/>
  <c r="D147" i="17" s="1"/>
  <c r="D157" i="17" s="1"/>
  <c r="D167" i="17" s="1"/>
  <c r="D177" i="17" s="1"/>
  <c r="D187" i="17" s="1"/>
  <c r="D197" i="17" s="1"/>
  <c r="D207" i="17" s="1"/>
  <c r="D217" i="17" s="1"/>
  <c r="D227" i="17" s="1"/>
  <c r="D237" i="17" s="1"/>
  <c r="D247" i="17" s="1"/>
  <c r="D257" i="17" s="1"/>
  <c r="D267" i="17" s="1"/>
  <c r="D21" i="17"/>
  <c r="D26" i="17"/>
  <c r="D36" i="17" s="1"/>
  <c r="D46" i="17" s="1"/>
  <c r="D56" i="17" s="1"/>
  <c r="D66" i="17" s="1"/>
  <c r="D76" i="17" s="1"/>
  <c r="D86" i="17" s="1"/>
  <c r="D96" i="17" s="1"/>
  <c r="D106" i="17" s="1"/>
  <c r="D116" i="17" s="1"/>
  <c r="D126" i="17" s="1"/>
  <c r="D136" i="17" s="1"/>
  <c r="D146" i="17" s="1"/>
  <c r="D156" i="17" s="1"/>
  <c r="D166" i="17" s="1"/>
  <c r="D176" i="17" s="1"/>
  <c r="D186" i="17" s="1"/>
  <c r="D196" i="17" s="1"/>
  <c r="D206" i="17" s="1"/>
  <c r="D216" i="17" s="1"/>
  <c r="D226" i="17" s="1"/>
  <c r="D236" i="17" s="1"/>
  <c r="D246" i="17" s="1"/>
  <c r="D256" i="17" s="1"/>
  <c r="D266" i="17" s="1"/>
  <c r="D28" i="17"/>
  <c r="D38" i="17" s="1"/>
  <c r="D48" i="17" s="1"/>
  <c r="D58" i="17" s="1"/>
  <c r="D68" i="17" s="1"/>
  <c r="D78" i="17" s="1"/>
  <c r="D88" i="17" s="1"/>
  <c r="D98" i="17" s="1"/>
  <c r="D108" i="17" s="1"/>
  <c r="D118" i="17" s="1"/>
  <c r="D128" i="17" s="1"/>
  <c r="D138" i="17" s="1"/>
  <c r="D148" i="17" s="1"/>
  <c r="D158" i="17" s="1"/>
  <c r="D168" i="17" s="1"/>
  <c r="D178" i="17" s="1"/>
  <c r="D188" i="17" s="1"/>
  <c r="D198" i="17" s="1"/>
  <c r="D208" i="17" s="1"/>
  <c r="D218" i="17" s="1"/>
  <c r="D228" i="17" s="1"/>
  <c r="D238" i="17" s="1"/>
  <c r="D248" i="17" s="1"/>
  <c r="D258" i="17" s="1"/>
  <c r="D268" i="17" s="1"/>
  <c r="A25" i="21"/>
  <c r="D6" i="21"/>
  <c r="C16" i="17"/>
  <c r="C39" i="21"/>
  <c r="E44" i="21"/>
  <c r="F32" i="17"/>
  <c r="F42" i="17" s="1"/>
  <c r="F52" i="17" s="1"/>
  <c r="F62" i="17" s="1"/>
  <c r="F72" i="17" s="1"/>
  <c r="F82" i="17" s="1"/>
  <c r="F92" i="17" s="1"/>
  <c r="F102" i="17" s="1"/>
  <c r="F112" i="17" s="1"/>
  <c r="F122" i="17" s="1"/>
  <c r="F132" i="17" s="1"/>
  <c r="F142" i="17" s="1"/>
  <c r="F152" i="17" s="1"/>
  <c r="F162" i="17" s="1"/>
  <c r="F172" i="17" s="1"/>
  <c r="F182" i="17" s="1"/>
  <c r="F192" i="17" s="1"/>
  <c r="F202" i="17" s="1"/>
  <c r="F212" i="17" s="1"/>
  <c r="F222" i="17" s="1"/>
  <c r="F232" i="17" s="1"/>
  <c r="F242" i="17" s="1"/>
  <c r="F252" i="17" s="1"/>
  <c r="F262" i="17" s="1"/>
  <c r="F272" i="17" s="1"/>
  <c r="L32" i="17"/>
  <c r="L42" i="17" s="1"/>
  <c r="L52" i="17" s="1"/>
  <c r="L62" i="17" s="1"/>
  <c r="L72" i="17" s="1"/>
  <c r="L82" i="17" s="1"/>
  <c r="L92" i="17" s="1"/>
  <c r="L102" i="17" s="1"/>
  <c r="L112" i="17" s="1"/>
  <c r="L122" i="17" s="1"/>
  <c r="L132" i="17" s="1"/>
  <c r="L142" i="17" s="1"/>
  <c r="L152" i="17" s="1"/>
  <c r="L162" i="17" s="1"/>
  <c r="L172" i="17" s="1"/>
  <c r="L182" i="17" s="1"/>
  <c r="L192" i="17" s="1"/>
  <c r="L202" i="17" s="1"/>
  <c r="L212" i="17" s="1"/>
  <c r="L222" i="17" s="1"/>
  <c r="L232" i="17" s="1"/>
  <c r="L242" i="17" s="1"/>
  <c r="L252" i="17" s="1"/>
  <c r="L262" i="17" s="1"/>
  <c r="L272" i="17" s="1"/>
  <c r="C19" i="17"/>
  <c r="A1" i="17"/>
  <c r="D30" i="17"/>
  <c r="D40" i="17" s="1"/>
  <c r="D50" i="17" s="1"/>
  <c r="D60" i="17" s="1"/>
  <c r="D70" i="17" s="1"/>
  <c r="D80" i="17" s="1"/>
  <c r="D90" i="17" s="1"/>
  <c r="D100" i="17" s="1"/>
  <c r="D110" i="17" s="1"/>
  <c r="D120" i="17" s="1"/>
  <c r="D130" i="17" s="1"/>
  <c r="D140" i="17" s="1"/>
  <c r="D150" i="17" s="1"/>
  <c r="D160" i="17" s="1"/>
  <c r="D170" i="17" s="1"/>
  <c r="D180" i="17" s="1"/>
  <c r="D190" i="17" s="1"/>
  <c r="D200" i="17" s="1"/>
  <c r="D210" i="17" s="1"/>
  <c r="D220" i="17" s="1"/>
  <c r="D230" i="17" s="1"/>
  <c r="D240" i="17" s="1"/>
  <c r="D250" i="17" s="1"/>
  <c r="D260" i="17" s="1"/>
  <c r="D270" i="17" s="1"/>
  <c r="E49" i="21"/>
  <c r="L21" i="17"/>
  <c r="C32" i="17"/>
  <c r="C42" i="17" s="1"/>
  <c r="C52" i="17" s="1"/>
  <c r="C62" i="17" s="1"/>
  <c r="C72" i="17" s="1"/>
  <c r="C82" i="17" s="1"/>
  <c r="C92" i="17" s="1"/>
  <c r="C102" i="17" s="1"/>
  <c r="C112" i="17" s="1"/>
  <c r="C122" i="17" s="1"/>
  <c r="C132" i="17" s="1"/>
  <c r="C142" i="17" s="1"/>
  <c r="C152" i="17" s="1"/>
  <c r="C162" i="17" s="1"/>
  <c r="C172" i="17" s="1"/>
  <c r="C182" i="17" s="1"/>
  <c r="C192" i="17" s="1"/>
  <c r="C202" i="17" s="1"/>
  <c r="C212" i="17" s="1"/>
  <c r="C222" i="17" s="1"/>
  <c r="C232" i="17" s="1"/>
  <c r="C242" i="17" s="1"/>
  <c r="C252" i="17" s="1"/>
  <c r="C262" i="17" s="1"/>
  <c r="C272" i="17" s="1"/>
  <c r="E12" i="17"/>
  <c r="J14" i="17"/>
  <c r="F21" i="17"/>
  <c r="A44" i="21"/>
  <c r="F12" i="17"/>
  <c r="A32" i="21"/>
  <c r="L22" i="17"/>
  <c r="C26" i="17"/>
  <c r="C36" i="17" s="1"/>
  <c r="C46" i="17" s="1"/>
  <c r="C56" i="17" s="1"/>
  <c r="C66" i="17" s="1"/>
  <c r="C76" i="17" s="1"/>
  <c r="C86" i="17" s="1"/>
  <c r="C96" i="17" s="1"/>
  <c r="C106" i="17" s="1"/>
  <c r="C116" i="17" s="1"/>
  <c r="C126" i="17" s="1"/>
  <c r="C136" i="17" s="1"/>
  <c r="C146" i="17" s="1"/>
  <c r="C156" i="17" s="1"/>
  <c r="C166" i="17" s="1"/>
  <c r="C176" i="17" s="1"/>
  <c r="C186" i="17" s="1"/>
  <c r="C196" i="17" s="1"/>
  <c r="C206" i="17" s="1"/>
  <c r="C216" i="17" s="1"/>
  <c r="C226" i="17" s="1"/>
  <c r="C236" i="17" s="1"/>
  <c r="C246" i="17" s="1"/>
  <c r="C256" i="17" s="1"/>
  <c r="C266" i="17" s="1"/>
  <c r="A6" i="17"/>
  <c r="B12" i="17"/>
  <c r="F28" i="17"/>
  <c r="F38" i="17" s="1"/>
  <c r="F48" i="17" s="1"/>
  <c r="F58" i="17" s="1"/>
  <c r="F68" i="17" s="1"/>
  <c r="F78" i="17" s="1"/>
  <c r="F88" i="17" s="1"/>
  <c r="F98" i="17" s="1"/>
  <c r="F108" i="17" s="1"/>
  <c r="F118" i="17" s="1"/>
  <c r="F128" i="17" s="1"/>
  <c r="F138" i="17" s="1"/>
  <c r="F148" i="17" s="1"/>
  <c r="F158" i="17" s="1"/>
  <c r="F168" i="17" s="1"/>
  <c r="F178" i="17" s="1"/>
  <c r="F188" i="17" s="1"/>
  <c r="F198" i="17" s="1"/>
  <c r="F208" i="17" s="1"/>
  <c r="F218" i="17" s="1"/>
  <c r="F228" i="17" s="1"/>
  <c r="F238" i="17" s="1"/>
  <c r="F248" i="17" s="1"/>
  <c r="F258" i="17" s="1"/>
  <c r="F268" i="17" s="1"/>
  <c r="D25" i="17"/>
  <c r="D35" i="17" s="1"/>
  <c r="D45" i="17" s="1"/>
  <c r="D55" i="17" s="1"/>
  <c r="D65" i="17" s="1"/>
  <c r="D75" i="17" s="1"/>
  <c r="D85" i="17" s="1"/>
  <c r="D95" i="17" s="1"/>
  <c r="D105" i="17" s="1"/>
  <c r="D115" i="17" s="1"/>
  <c r="D125" i="17" s="1"/>
  <c r="D135" i="17" s="1"/>
  <c r="D145" i="17" s="1"/>
  <c r="D155" i="17" s="1"/>
  <c r="D165" i="17" s="1"/>
  <c r="D175" i="17" s="1"/>
  <c r="D185" i="17" s="1"/>
  <c r="D195" i="17" s="1"/>
  <c r="D205" i="17" s="1"/>
  <c r="D215" i="17" s="1"/>
  <c r="D225" i="17" s="1"/>
  <c r="D235" i="17" s="1"/>
  <c r="D245" i="17" s="1"/>
  <c r="D255" i="17" s="1"/>
  <c r="D265" i="17" s="1"/>
  <c r="L27" i="17"/>
  <c r="L37" i="17" s="1"/>
  <c r="L47" i="17" s="1"/>
  <c r="L57" i="17" s="1"/>
  <c r="L67" i="17" s="1"/>
  <c r="L77" i="17" s="1"/>
  <c r="L87" i="17" s="1"/>
  <c r="L97" i="17" s="1"/>
  <c r="L107" i="17" s="1"/>
  <c r="L117" i="17" s="1"/>
  <c r="L127" i="17" s="1"/>
  <c r="L137" i="17" s="1"/>
  <c r="L147" i="17" s="1"/>
  <c r="L157" i="17" s="1"/>
  <c r="L167" i="17" s="1"/>
  <c r="L177" i="17" s="1"/>
  <c r="L187" i="17" s="1"/>
  <c r="L197" i="17" s="1"/>
  <c r="L207" i="17" s="1"/>
  <c r="L217" i="17" s="1"/>
  <c r="L227" i="17" s="1"/>
  <c r="L237" i="17" s="1"/>
  <c r="L247" i="17" s="1"/>
  <c r="L257" i="17" s="1"/>
  <c r="L267" i="17" s="1"/>
  <c r="L29" i="17"/>
  <c r="L39" i="17" s="1"/>
  <c r="L49" i="17" s="1"/>
  <c r="L59" i="17" s="1"/>
  <c r="L69" i="17" s="1"/>
  <c r="L79" i="17" s="1"/>
  <c r="L89" i="17" s="1"/>
  <c r="L99" i="17" s="1"/>
  <c r="L109" i="17" s="1"/>
  <c r="L119" i="17" s="1"/>
  <c r="L129" i="17" s="1"/>
  <c r="L139" i="17" s="1"/>
  <c r="L149" i="17" s="1"/>
  <c r="L159" i="17" s="1"/>
  <c r="L169" i="17" s="1"/>
  <c r="L179" i="17" s="1"/>
  <c r="L189" i="17" s="1"/>
  <c r="L199" i="17" s="1"/>
  <c r="L209" i="17" s="1"/>
  <c r="L219" i="17" s="1"/>
  <c r="L229" i="17" s="1"/>
  <c r="L239" i="17" s="1"/>
  <c r="L249" i="17" s="1"/>
  <c r="L259" i="17" s="1"/>
  <c r="L269" i="17" s="1"/>
  <c r="L17" i="17"/>
  <c r="L25" i="17"/>
  <c r="L35" i="17" s="1"/>
  <c r="L45" i="17" s="1"/>
  <c r="L55" i="17" s="1"/>
  <c r="L65" i="17" s="1"/>
  <c r="L75" i="17" s="1"/>
  <c r="L85" i="17" s="1"/>
  <c r="L95" i="17" s="1"/>
  <c r="L105" i="17" s="1"/>
  <c r="L115" i="17" s="1"/>
  <c r="L125" i="17" s="1"/>
  <c r="L135" i="17" s="1"/>
  <c r="L145" i="17" s="1"/>
  <c r="L155" i="17" s="1"/>
  <c r="L165" i="17" s="1"/>
  <c r="L175" i="17" s="1"/>
  <c r="L185" i="17" s="1"/>
  <c r="L195" i="17" s="1"/>
  <c r="L205" i="17" s="1"/>
  <c r="L215" i="17" s="1"/>
  <c r="L225" i="17" s="1"/>
  <c r="L235" i="17" s="1"/>
  <c r="L245" i="17" s="1"/>
  <c r="L255" i="17" s="1"/>
  <c r="L265" i="17" s="1"/>
  <c r="A8" i="17"/>
  <c r="C27" i="17"/>
  <c r="C37" i="17" s="1"/>
  <c r="C47" i="17" s="1"/>
  <c r="C57" i="17" s="1"/>
  <c r="C67" i="17" s="1"/>
  <c r="C77" i="17" s="1"/>
  <c r="C87" i="17" s="1"/>
  <c r="C97" i="17" s="1"/>
  <c r="C107" i="17" s="1"/>
  <c r="C117" i="17" s="1"/>
  <c r="C127" i="17" s="1"/>
  <c r="C137" i="17" s="1"/>
  <c r="C147" i="17" s="1"/>
  <c r="C157" i="17" s="1"/>
  <c r="C167" i="17" s="1"/>
  <c r="C177" i="17" s="1"/>
  <c r="C187" i="17" s="1"/>
  <c r="C197" i="17" s="1"/>
  <c r="C207" i="17" s="1"/>
  <c r="C217" i="17" s="1"/>
  <c r="C227" i="17" s="1"/>
  <c r="C237" i="17" s="1"/>
  <c r="C247" i="17" s="1"/>
  <c r="C257" i="17" s="1"/>
  <c r="C267" i="17" s="1"/>
  <c r="C18" i="17"/>
  <c r="F30" i="17"/>
  <c r="F40" i="17" s="1"/>
  <c r="F50" i="17" s="1"/>
  <c r="F60" i="17" s="1"/>
  <c r="F70" i="17" s="1"/>
  <c r="F80" i="17" s="1"/>
  <c r="F90" i="17" s="1"/>
  <c r="F100" i="17" s="1"/>
  <c r="F110" i="17" s="1"/>
  <c r="F120" i="17" s="1"/>
  <c r="F130" i="17" s="1"/>
  <c r="F140" i="17" s="1"/>
  <c r="F150" i="17" s="1"/>
  <c r="F160" i="17" s="1"/>
  <c r="F170" i="17" s="1"/>
  <c r="F180" i="17" s="1"/>
  <c r="F190" i="17" s="1"/>
  <c r="F200" i="17" s="1"/>
  <c r="F210" i="17" s="1"/>
  <c r="F220" i="17" s="1"/>
  <c r="F230" i="17" s="1"/>
  <c r="F240" i="17" s="1"/>
  <c r="F250" i="17" s="1"/>
  <c r="F260" i="17" s="1"/>
  <c r="F270" i="17" s="1"/>
  <c r="L30" i="17"/>
  <c r="L40" i="17" s="1"/>
  <c r="L50" i="17" s="1"/>
  <c r="L60" i="17" s="1"/>
  <c r="L70" i="17" s="1"/>
  <c r="L80" i="17" s="1"/>
  <c r="L90" i="17" s="1"/>
  <c r="L100" i="17" s="1"/>
  <c r="L110" i="17" s="1"/>
  <c r="L120" i="17" s="1"/>
  <c r="L130" i="17" s="1"/>
  <c r="L140" i="17" s="1"/>
  <c r="L150" i="17" s="1"/>
  <c r="L160" i="17" s="1"/>
  <c r="L170" i="17" s="1"/>
  <c r="L180" i="17" s="1"/>
  <c r="L190" i="17" s="1"/>
  <c r="L200" i="17" s="1"/>
  <c r="L210" i="17" s="1"/>
  <c r="L220" i="17" s="1"/>
  <c r="L230" i="17" s="1"/>
  <c r="L240" i="17" s="1"/>
  <c r="L250" i="17" s="1"/>
  <c r="L260" i="17" s="1"/>
  <c r="L270" i="17" s="1"/>
  <c r="A12" i="17"/>
  <c r="L12" i="17"/>
  <c r="C30" i="17"/>
  <c r="C40" i="17" s="1"/>
  <c r="C50" i="17" s="1"/>
  <c r="C60" i="17" s="1"/>
  <c r="C70" i="17" s="1"/>
  <c r="C80" i="17" s="1"/>
  <c r="C90" i="17" s="1"/>
  <c r="C100" i="17" s="1"/>
  <c r="C110" i="17" s="1"/>
  <c r="C120" i="17" s="1"/>
  <c r="C130" i="17" s="1"/>
  <c r="C140" i="17" s="1"/>
  <c r="C150" i="17" s="1"/>
  <c r="C160" i="17" s="1"/>
  <c r="C170" i="17" s="1"/>
  <c r="C180" i="17" s="1"/>
  <c r="C190" i="17" s="1"/>
  <c r="C200" i="17" s="1"/>
  <c r="C210" i="17" s="1"/>
  <c r="C220" i="17" s="1"/>
  <c r="C230" i="17" s="1"/>
  <c r="C240" i="17" s="1"/>
  <c r="C250" i="17" s="1"/>
  <c r="C260" i="17" s="1"/>
  <c r="C270" i="17" s="1"/>
  <c r="C12" i="17"/>
  <c r="L18" i="17"/>
  <c r="G14" i="17"/>
  <c r="F25" i="17"/>
  <c r="F35" i="17" s="1"/>
  <c r="F45" i="17" s="1"/>
  <c r="F55" i="17" s="1"/>
  <c r="F65" i="17" s="1"/>
  <c r="F75" i="17" s="1"/>
  <c r="F85" i="17" s="1"/>
  <c r="F95" i="17" s="1"/>
  <c r="F105" i="17" s="1"/>
  <c r="F115" i="17" s="1"/>
  <c r="F125" i="17" s="1"/>
  <c r="F135" i="17" s="1"/>
  <c r="F145" i="17" s="1"/>
  <c r="F155" i="17" s="1"/>
  <c r="F165" i="17" s="1"/>
  <c r="F175" i="17" s="1"/>
  <c r="F185" i="17" s="1"/>
  <c r="F195" i="17" s="1"/>
  <c r="F205" i="17" s="1"/>
  <c r="F215" i="17" s="1"/>
  <c r="F225" i="17" s="1"/>
  <c r="F235" i="17" s="1"/>
  <c r="F245" i="17" s="1"/>
  <c r="F255" i="17" s="1"/>
  <c r="F265" i="17" s="1"/>
  <c r="L16" i="17"/>
  <c r="C54" i="21"/>
  <c r="F18" i="17"/>
  <c r="D29" i="17"/>
  <c r="D39" i="17" s="1"/>
  <c r="D49" i="17" s="1"/>
  <c r="D59" i="17" s="1"/>
  <c r="D69" i="17" s="1"/>
  <c r="D79" i="17" s="1"/>
  <c r="D89" i="17" s="1"/>
  <c r="D99" i="17" s="1"/>
  <c r="D109" i="17" s="1"/>
  <c r="D119" i="17" s="1"/>
  <c r="D129" i="17" s="1"/>
  <c r="D139" i="17" s="1"/>
  <c r="D149" i="17" s="1"/>
  <c r="D159" i="17" s="1"/>
  <c r="D169" i="17" s="1"/>
  <c r="D179" i="17" s="1"/>
  <c r="D189" i="17" s="1"/>
  <c r="D199" i="17" s="1"/>
  <c r="D209" i="17" s="1"/>
  <c r="D219" i="17" s="1"/>
  <c r="D229" i="17" s="1"/>
  <c r="D239" i="17" s="1"/>
  <c r="D249" i="17" s="1"/>
  <c r="D259" i="17" s="1"/>
  <c r="D269" i="17" s="1"/>
  <c r="F29" i="17"/>
  <c r="F39" i="17" s="1"/>
  <c r="F49" i="17" s="1"/>
  <c r="F59" i="17" s="1"/>
  <c r="F69" i="17" s="1"/>
  <c r="F79" i="17" s="1"/>
  <c r="F89" i="17" s="1"/>
  <c r="F99" i="17" s="1"/>
  <c r="F109" i="17" s="1"/>
  <c r="F119" i="17" s="1"/>
  <c r="F129" i="17" s="1"/>
  <c r="F139" i="17" s="1"/>
  <c r="F149" i="17" s="1"/>
  <c r="F159" i="17" s="1"/>
  <c r="F169" i="17" s="1"/>
  <c r="F179" i="17" s="1"/>
  <c r="F189" i="17" s="1"/>
  <c r="F199" i="17" s="1"/>
  <c r="F209" i="17" s="1"/>
  <c r="F219" i="17" s="1"/>
  <c r="F229" i="17" s="1"/>
  <c r="F239" i="17" s="1"/>
  <c r="F249" i="17" s="1"/>
  <c r="F259" i="17" s="1"/>
  <c r="F269" i="17" s="1"/>
  <c r="C28" i="17"/>
  <c r="C38" i="17" s="1"/>
  <c r="C48" i="17" s="1"/>
  <c r="C58" i="17" s="1"/>
  <c r="C68" i="17" s="1"/>
  <c r="C78" i="17" s="1"/>
  <c r="C88" i="17" s="1"/>
  <c r="C98" i="17" s="1"/>
  <c r="C108" i="17" s="1"/>
  <c r="C118" i="17" s="1"/>
  <c r="C128" i="17" s="1"/>
  <c r="C138" i="17" s="1"/>
  <c r="C148" i="17" s="1"/>
  <c r="C158" i="17" s="1"/>
  <c r="C168" i="17" s="1"/>
  <c r="C178" i="17" s="1"/>
  <c r="C188" i="17" s="1"/>
  <c r="C198" i="17" s="1"/>
  <c r="C208" i="17" s="1"/>
  <c r="C218" i="17" s="1"/>
  <c r="C228" i="17" s="1"/>
  <c r="C238" i="17" s="1"/>
  <c r="C248" i="17" s="1"/>
  <c r="C258" i="17" s="1"/>
  <c r="C268" i="17" s="1"/>
  <c r="A1" i="21"/>
  <c r="C25" i="17"/>
  <c r="C35" i="17" s="1"/>
  <c r="C45" i="17" s="1"/>
  <c r="C55" i="17" s="1"/>
  <c r="C65" i="17" s="1"/>
  <c r="C75" i="17" s="1"/>
  <c r="C85" i="17" s="1"/>
  <c r="C95" i="17" s="1"/>
  <c r="C105" i="17" s="1"/>
  <c r="C115" i="17" s="1"/>
  <c r="C125" i="17" s="1"/>
  <c r="C135" i="17" s="1"/>
  <c r="C145" i="17" s="1"/>
  <c r="C155" i="17" s="1"/>
  <c r="C165" i="17" s="1"/>
  <c r="C175" i="17" s="1"/>
  <c r="C185" i="17" s="1"/>
  <c r="C195" i="17" s="1"/>
  <c r="C205" i="17" s="1"/>
  <c r="C215" i="17" s="1"/>
  <c r="C225" i="17" s="1"/>
  <c r="C235" i="17" s="1"/>
  <c r="C245" i="17" s="1"/>
  <c r="C255" i="17" s="1"/>
  <c r="C265" i="17" s="1"/>
  <c r="F26" i="17"/>
  <c r="F36" i="17" s="1"/>
  <c r="F46" i="17" s="1"/>
  <c r="F56" i="17" s="1"/>
  <c r="F66" i="17" s="1"/>
  <c r="F76" i="17" s="1"/>
  <c r="F86" i="17" s="1"/>
  <c r="F96" i="17" s="1"/>
  <c r="F106" i="17" s="1"/>
  <c r="F116" i="17" s="1"/>
  <c r="F126" i="17" s="1"/>
  <c r="F136" i="17" s="1"/>
  <c r="F146" i="17" s="1"/>
  <c r="F156" i="17" s="1"/>
  <c r="F166" i="17" s="1"/>
  <c r="F176" i="17" s="1"/>
  <c r="F186" i="17" s="1"/>
  <c r="F196" i="17" s="1"/>
  <c r="F206" i="17" s="1"/>
  <c r="F216" i="17" s="1"/>
  <c r="F226" i="17" s="1"/>
  <c r="F236" i="17" s="1"/>
  <c r="F246" i="17" s="1"/>
  <c r="F256" i="17" s="1"/>
  <c r="F266" i="17" s="1"/>
  <c r="F27" i="17"/>
  <c r="F37" i="17" s="1"/>
  <c r="F47" i="17" s="1"/>
  <c r="F57" i="17" s="1"/>
  <c r="F67" i="17" s="1"/>
  <c r="F77" i="17" s="1"/>
  <c r="F87" i="17" s="1"/>
  <c r="F97" i="17" s="1"/>
  <c r="F107" i="17" s="1"/>
  <c r="F117" i="17" s="1"/>
  <c r="F127" i="17" s="1"/>
  <c r="F137" i="17" s="1"/>
  <c r="F147" i="17" s="1"/>
  <c r="F157" i="17" s="1"/>
  <c r="F167" i="17" s="1"/>
  <c r="F177" i="17" s="1"/>
  <c r="F187" i="17" s="1"/>
  <c r="F197" i="17" s="1"/>
  <c r="F207" i="17" s="1"/>
  <c r="F217" i="17" s="1"/>
  <c r="F227" i="17" s="1"/>
  <c r="F237" i="17" s="1"/>
  <c r="F247" i="17" s="1"/>
  <c r="F257" i="17" s="1"/>
  <c r="F267" i="17" s="1"/>
  <c r="C29" i="17"/>
  <c r="C39" i="17" s="1"/>
  <c r="C49" i="17" s="1"/>
  <c r="C59" i="17" s="1"/>
  <c r="C69" i="17" s="1"/>
  <c r="C79" i="17" s="1"/>
  <c r="C89" i="17" s="1"/>
  <c r="C99" i="17" s="1"/>
  <c r="C109" i="17" s="1"/>
  <c r="C119" i="17" s="1"/>
  <c r="C129" i="17" s="1"/>
  <c r="C139" i="17" s="1"/>
  <c r="C149" i="17" s="1"/>
  <c r="C159" i="17" s="1"/>
  <c r="C169" i="17" s="1"/>
  <c r="C179" i="17" s="1"/>
  <c r="C189" i="17" s="1"/>
  <c r="C199" i="17" s="1"/>
  <c r="C209" i="17" s="1"/>
  <c r="C219" i="17" s="1"/>
  <c r="C229" i="17" s="1"/>
  <c r="C239" i="17" s="1"/>
  <c r="C249" i="17" s="1"/>
  <c r="C259" i="17" s="1"/>
  <c r="C269" i="17" s="1"/>
  <c r="F24" i="17"/>
  <c r="F34" i="17" s="1"/>
  <c r="F44" i="17" s="1"/>
  <c r="F54" i="17" s="1"/>
  <c r="F64" i="17" s="1"/>
  <c r="F74" i="17" s="1"/>
  <c r="F84" i="17" s="1"/>
  <c r="F94" i="17" s="1"/>
  <c r="F104" i="17" s="1"/>
  <c r="F114" i="17" s="1"/>
  <c r="F124" i="17" s="1"/>
  <c r="F134" i="17" s="1"/>
  <c r="F144" i="17" s="1"/>
  <c r="F154" i="17" s="1"/>
  <c r="F164" i="17" s="1"/>
  <c r="F174" i="17" s="1"/>
  <c r="F184" i="17" s="1"/>
  <c r="F194" i="17" s="1"/>
  <c r="F204" i="17" s="1"/>
  <c r="F214" i="17" s="1"/>
  <c r="F224" i="17" s="1"/>
  <c r="F234" i="17" s="1"/>
  <c r="F244" i="17" s="1"/>
  <c r="F254" i="17" s="1"/>
  <c r="F264" i="17" s="1"/>
  <c r="A37" i="21"/>
  <c r="C21" i="17"/>
  <c r="C22" i="17"/>
  <c r="D19" i="2"/>
  <c r="D11" i="2"/>
  <c r="A32" i="2"/>
  <c r="A22" i="2"/>
  <c r="A7" i="2"/>
  <c r="D17" i="2"/>
  <c r="A30" i="2"/>
  <c r="D10" i="2"/>
  <c r="D20" i="2"/>
  <c r="D12" i="2"/>
  <c r="A33" i="2"/>
  <c r="A23" i="2"/>
  <c r="A6" i="2"/>
  <c r="A10" i="2"/>
  <c r="A19" i="2"/>
  <c r="A12" i="2"/>
  <c r="A21" i="2"/>
  <c r="D21" i="2"/>
  <c r="D9" i="2"/>
  <c r="A28" i="2"/>
  <c r="A17" i="2"/>
  <c r="A4" i="2"/>
  <c r="A18" i="2"/>
  <c r="A29" i="2"/>
  <c r="D16" i="2"/>
  <c r="A31" i="2"/>
  <c r="D22" i="2"/>
  <c r="D7" i="2"/>
  <c r="A27" i="2"/>
  <c r="A16" i="2"/>
  <c r="A1" i="2"/>
  <c r="D6" i="2"/>
  <c r="A11" i="2"/>
  <c r="A20" i="2"/>
  <c r="D18" i="2"/>
  <c r="D23" i="2"/>
  <c r="A9" i="2"/>
  <c r="A53" i="1"/>
  <c r="C43" i="1"/>
  <c r="E28" i="1"/>
  <c r="C48" i="1"/>
  <c r="C44" i="1"/>
  <c r="E31" i="1"/>
  <c r="C49" i="1"/>
  <c r="C41" i="1"/>
  <c r="C50" i="1"/>
  <c r="A40" i="1"/>
  <c r="C51" i="1"/>
  <c r="E32" i="1"/>
  <c r="C47" i="1"/>
  <c r="E29" i="1"/>
  <c r="D27" i="1"/>
  <c r="A46" i="1"/>
  <c r="E30" i="1"/>
  <c r="C42" i="1"/>
  <c r="A1" i="1"/>
  <c r="C29" i="1"/>
  <c r="C37" i="1"/>
  <c r="A31" i="1"/>
  <c r="A33" i="1"/>
  <c r="A34" i="1"/>
  <c r="C33" i="1"/>
  <c r="A35" i="1"/>
  <c r="C30" i="1"/>
  <c r="C28" i="1"/>
  <c r="A32" i="1"/>
  <c r="A4" i="1"/>
  <c r="A37" i="1"/>
  <c r="A28" i="1"/>
  <c r="C31" i="1"/>
  <c r="A36" i="1"/>
  <c r="C36" i="1"/>
  <c r="C32" i="1"/>
  <c r="A29" i="1"/>
  <c r="A30" i="1"/>
  <c r="C34" i="1"/>
  <c r="C35" i="1"/>
  <c r="A27" i="1"/>
  <c r="A2" i="18"/>
  <c r="A2" i="17"/>
  <c r="A2" i="19"/>
  <c r="A2" i="45"/>
  <c r="A2" i="34"/>
  <c r="A2" i="21"/>
  <c r="A2" i="2"/>
  <c r="A2" i="35"/>
  <c r="AE7" i="13"/>
  <c r="AF10" i="13"/>
  <c r="AD7" i="13"/>
  <c r="AE10" i="13"/>
  <c r="AC7" i="13"/>
  <c r="AF7" i="13"/>
  <c r="W32" i="34"/>
  <c r="Y31" i="34"/>
  <c r="E17" i="17"/>
  <c r="A2" i="1"/>
  <c r="E19" i="17"/>
  <c r="J12" i="18"/>
  <c r="D9" i="34" s="1"/>
  <c r="X30" i="34"/>
  <c r="C35" i="34"/>
  <c r="C31" i="34"/>
  <c r="Q121" i="74" l="1"/>
  <c r="Q124" i="74" s="1"/>
  <c r="H64" i="76"/>
  <c r="B39" i="34"/>
  <c r="A82" i="75"/>
  <c r="B38" i="34"/>
  <c r="L77" i="74"/>
  <c r="B37" i="34"/>
  <c r="L77" i="73"/>
  <c r="B36" i="34"/>
  <c r="L77" i="71"/>
  <c r="B34" i="34"/>
  <c r="L77" i="70"/>
  <c r="B33" i="34"/>
  <c r="H64" i="69"/>
  <c r="B32" i="34"/>
  <c r="A68" i="4"/>
  <c r="B30" i="34"/>
  <c r="H64" i="74"/>
  <c r="K121" i="74"/>
  <c r="K124" i="74" s="1"/>
  <c r="M121" i="74"/>
  <c r="M124" i="74" s="1"/>
  <c r="A84" i="70"/>
  <c r="L121" i="74"/>
  <c r="L124" i="74" s="1"/>
  <c r="N121" i="74"/>
  <c r="N124" i="74" s="1"/>
  <c r="A84" i="76"/>
  <c r="I121" i="74"/>
  <c r="I124" i="74" s="1"/>
  <c r="Q121" i="71"/>
  <c r="Q124" i="71" s="1"/>
  <c r="H64" i="71"/>
  <c r="A102" i="71"/>
  <c r="K121" i="71"/>
  <c r="K124" i="71" s="1"/>
  <c r="H64" i="70"/>
  <c r="N121" i="71"/>
  <c r="N124" i="71" s="1"/>
  <c r="H121" i="71"/>
  <c r="H124" i="71" s="1"/>
  <c r="P121" i="71"/>
  <c r="P124" i="71" s="1"/>
  <c r="O121" i="71"/>
  <c r="O124" i="71" s="1"/>
  <c r="I121" i="71"/>
  <c r="I124" i="71" s="1"/>
  <c r="M121" i="68"/>
  <c r="M124" i="68" s="1"/>
  <c r="M121" i="70"/>
  <c r="M124" i="70" s="1"/>
  <c r="N121" i="70"/>
  <c r="N124" i="70" s="1"/>
  <c r="O121" i="70"/>
  <c r="O124" i="70" s="1"/>
  <c r="L77" i="76"/>
  <c r="M121" i="75"/>
  <c r="M124" i="75" s="1"/>
  <c r="J121" i="76"/>
  <c r="J124" i="76" s="1"/>
  <c r="N121" i="76"/>
  <c r="N124" i="76" s="1"/>
  <c r="L77" i="69"/>
  <c r="L77" i="75"/>
  <c r="H64" i="75"/>
  <c r="Q121" i="75"/>
  <c r="Q124" i="75" s="1"/>
  <c r="I121" i="75"/>
  <c r="I124" i="75" s="1"/>
  <c r="L121" i="76"/>
  <c r="L124" i="76" s="1"/>
  <c r="K121" i="75"/>
  <c r="K124" i="75" s="1"/>
  <c r="N121" i="75"/>
  <c r="N124" i="75" s="1"/>
  <c r="P121" i="76"/>
  <c r="P124" i="76" s="1"/>
  <c r="P121" i="74"/>
  <c r="P124" i="74" s="1"/>
  <c r="P121" i="72"/>
  <c r="P124" i="72" s="1"/>
  <c r="Q54" i="71"/>
  <c r="Q48" i="71"/>
  <c r="L54" i="71"/>
  <c r="L48" i="71"/>
  <c r="O121" i="69"/>
  <c r="O124" i="69" s="1"/>
  <c r="Q54" i="70"/>
  <c r="Q48" i="70"/>
  <c r="J121" i="69"/>
  <c r="J124" i="69" s="1"/>
  <c r="H121" i="70"/>
  <c r="M48" i="69"/>
  <c r="M54" i="69"/>
  <c r="L121" i="68"/>
  <c r="L124" i="68" s="1"/>
  <c r="L121" i="69"/>
  <c r="L124" i="69" s="1"/>
  <c r="L121" i="70"/>
  <c r="L124" i="70" s="1"/>
  <c r="I121" i="72"/>
  <c r="I124" i="72" s="1"/>
  <c r="O48" i="76"/>
  <c r="O54" i="76"/>
  <c r="P48" i="74"/>
  <c r="P54" i="74"/>
  <c r="Q48" i="72"/>
  <c r="Q54" i="72"/>
  <c r="L54" i="73"/>
  <c r="L48" i="73"/>
  <c r="M48" i="73"/>
  <c r="M54" i="73"/>
  <c r="A37" i="75"/>
  <c r="A63" i="75"/>
  <c r="A50" i="75"/>
  <c r="A120" i="75"/>
  <c r="A16" i="75"/>
  <c r="A122" i="75"/>
  <c r="A118" i="75"/>
  <c r="A124" i="75"/>
  <c r="A53" i="75"/>
  <c r="A112" i="75"/>
  <c r="A22" i="75"/>
  <c r="A101" i="75"/>
  <c r="A23" i="75"/>
  <c r="A20" i="75"/>
  <c r="A41" i="75"/>
  <c r="A55" i="75"/>
  <c r="A123" i="75"/>
  <c r="A64" i="75"/>
  <c r="A115" i="75"/>
  <c r="A121" i="75"/>
  <c r="A30" i="75"/>
  <c r="A44" i="75"/>
  <c r="A114" i="75"/>
  <c r="A21" i="75"/>
  <c r="A119" i="75"/>
  <c r="A1" i="75"/>
  <c r="D13" i="75"/>
  <c r="A66" i="75"/>
  <c r="A48" i="75"/>
  <c r="A34" i="75"/>
  <c r="A125" i="75"/>
  <c r="A13" i="75"/>
  <c r="A65" i="75"/>
  <c r="A19" i="75"/>
  <c r="A36" i="75"/>
  <c r="A113" i="75"/>
  <c r="A58" i="75"/>
  <c r="A59" i="75"/>
  <c r="A24" i="75"/>
  <c r="A38" i="75"/>
  <c r="A35" i="75"/>
  <c r="A68" i="75"/>
  <c r="A26" i="75"/>
  <c r="A40" i="75"/>
  <c r="A69" i="75"/>
  <c r="A108" i="75"/>
  <c r="A109" i="75"/>
  <c r="A67" i="75"/>
  <c r="A27" i="75"/>
  <c r="A49" i="75"/>
  <c r="A42" i="75"/>
  <c r="A25" i="75"/>
  <c r="A18" i="75"/>
  <c r="A43" i="75"/>
  <c r="A29" i="75"/>
  <c r="A51" i="75"/>
  <c r="A17" i="75"/>
  <c r="A39" i="75"/>
  <c r="A54" i="75"/>
  <c r="A52" i="75"/>
  <c r="A45" i="75"/>
  <c r="A28" i="75"/>
  <c r="A31" i="75"/>
  <c r="A56" i="75"/>
  <c r="A70" i="75"/>
  <c r="A57" i="75"/>
  <c r="A32" i="75"/>
  <c r="A71" i="75"/>
  <c r="A33" i="75"/>
  <c r="A72" i="75"/>
  <c r="A73" i="75"/>
  <c r="A74" i="75"/>
  <c r="A77" i="75"/>
  <c r="A78" i="75"/>
  <c r="A79" i="75"/>
  <c r="A80" i="75"/>
  <c r="A81" i="75"/>
  <c r="A120" i="76"/>
  <c r="A101" i="76"/>
  <c r="A20" i="76"/>
  <c r="A69" i="76"/>
  <c r="A118" i="76"/>
  <c r="A67" i="76"/>
  <c r="A25" i="76"/>
  <c r="A68" i="76"/>
  <c r="A26" i="76"/>
  <c r="A109" i="76"/>
  <c r="A28" i="76"/>
  <c r="A18" i="76"/>
  <c r="A29" i="76"/>
  <c r="A36" i="76"/>
  <c r="A16" i="76"/>
  <c r="A121" i="76"/>
  <c r="A27" i="76"/>
  <c r="A114" i="76"/>
  <c r="A39" i="76"/>
  <c r="A71" i="76"/>
  <c r="A58" i="76"/>
  <c r="A23" i="76"/>
  <c r="A37" i="76"/>
  <c r="A21" i="76"/>
  <c r="A1" i="76"/>
  <c r="A112" i="76"/>
  <c r="A30" i="76"/>
  <c r="A41" i="76"/>
  <c r="A24" i="76"/>
  <c r="A34" i="76"/>
  <c r="A64" i="76"/>
  <c r="A125" i="76"/>
  <c r="A13" i="76"/>
  <c r="A115" i="76"/>
  <c r="A33" i="76"/>
  <c r="A108" i="76"/>
  <c r="A17" i="76"/>
  <c r="A38" i="76"/>
  <c r="A119" i="76"/>
  <c r="A32" i="76"/>
  <c r="A22" i="76"/>
  <c r="A40" i="76"/>
  <c r="A44" i="76"/>
  <c r="A66" i="76"/>
  <c r="A42" i="76"/>
  <c r="A35" i="76"/>
  <c r="D13" i="76"/>
  <c r="A63" i="76"/>
  <c r="A59" i="76"/>
  <c r="A43" i="76"/>
  <c r="A45" i="76"/>
  <c r="A65" i="76"/>
  <c r="A19" i="76"/>
  <c r="A113" i="76"/>
  <c r="A122" i="76"/>
  <c r="A70" i="76"/>
  <c r="A72" i="76"/>
  <c r="A48" i="76"/>
  <c r="A31" i="76"/>
  <c r="A73" i="76"/>
  <c r="A123" i="76"/>
  <c r="A49" i="76"/>
  <c r="A124" i="76"/>
  <c r="A50" i="76"/>
  <c r="A74" i="76"/>
  <c r="A51" i="76"/>
  <c r="A77" i="76"/>
  <c r="A52" i="76"/>
  <c r="A78" i="76"/>
  <c r="A79" i="76"/>
  <c r="A53" i="76"/>
  <c r="A54" i="76"/>
  <c r="A80" i="76"/>
  <c r="A81" i="76"/>
  <c r="A55" i="76"/>
  <c r="A56" i="76"/>
  <c r="A82" i="76"/>
  <c r="A57" i="76"/>
  <c r="A83" i="76"/>
  <c r="H54" i="76"/>
  <c r="H48" i="76"/>
  <c r="K121" i="73"/>
  <c r="K124" i="73" s="1"/>
  <c r="J48" i="75"/>
  <c r="J54" i="75"/>
  <c r="M121" i="73"/>
  <c r="M124" i="73" s="1"/>
  <c r="A37" i="72"/>
  <c r="A19" i="72"/>
  <c r="A112" i="72"/>
  <c r="A58" i="72"/>
  <c r="A114" i="72"/>
  <c r="A16" i="72"/>
  <c r="A64" i="72"/>
  <c r="A115" i="72"/>
  <c r="A69" i="72"/>
  <c r="D13" i="72"/>
  <c r="A34" i="72"/>
  <c r="A17" i="72"/>
  <c r="A44" i="72"/>
  <c r="A59" i="72"/>
  <c r="A20" i="72"/>
  <c r="A21" i="72"/>
  <c r="A1" i="72"/>
  <c r="A22" i="72"/>
  <c r="A63" i="72"/>
  <c r="A29" i="72"/>
  <c r="A13" i="72"/>
  <c r="A65" i="72"/>
  <c r="A67" i="72"/>
  <c r="A40" i="72"/>
  <c r="A23" i="72"/>
  <c r="A18" i="72"/>
  <c r="A35" i="72"/>
  <c r="A68" i="72"/>
  <c r="A108" i="72"/>
  <c r="A38" i="72"/>
  <c r="A101" i="72"/>
  <c r="A36" i="72"/>
  <c r="A113" i="72"/>
  <c r="A43" i="72"/>
  <c r="A42" i="72"/>
  <c r="A66" i="72"/>
  <c r="A39" i="72"/>
  <c r="A125" i="72"/>
  <c r="A109" i="72"/>
  <c r="A41" i="72"/>
  <c r="A24" i="72"/>
  <c r="A118" i="72"/>
  <c r="A45" i="72"/>
  <c r="A70" i="72"/>
  <c r="A48" i="72"/>
  <c r="A71" i="72"/>
  <c r="A119" i="72"/>
  <c r="A25" i="72"/>
  <c r="A49" i="72"/>
  <c r="A120" i="72"/>
  <c r="A26" i="72"/>
  <c r="A72" i="72"/>
  <c r="A27" i="72"/>
  <c r="A50" i="72"/>
  <c r="A121" i="72"/>
  <c r="A73" i="72"/>
  <c r="A122" i="72"/>
  <c r="A51" i="72"/>
  <c r="A74" i="72"/>
  <c r="A28" i="72"/>
  <c r="A52" i="72"/>
  <c r="A30" i="72"/>
  <c r="A123" i="72"/>
  <c r="A77" i="72"/>
  <c r="A124" i="72"/>
  <c r="A78" i="72"/>
  <c r="A31" i="72"/>
  <c r="A53" i="72"/>
  <c r="A54" i="72"/>
  <c r="A32" i="72"/>
  <c r="A79" i="72"/>
  <c r="A33" i="72"/>
  <c r="A80" i="72"/>
  <c r="A55" i="72"/>
  <c r="A56" i="72"/>
  <c r="A81" i="72"/>
  <c r="H64" i="72"/>
  <c r="H121" i="72"/>
  <c r="J121" i="68"/>
  <c r="J124" i="68" s="1"/>
  <c r="N48" i="71"/>
  <c r="N54" i="71"/>
  <c r="L48" i="68"/>
  <c r="L54" i="68"/>
  <c r="P121" i="70"/>
  <c r="P124" i="70" s="1"/>
  <c r="I121" i="69"/>
  <c r="I124" i="69" s="1"/>
  <c r="J121" i="70"/>
  <c r="J124" i="70" s="1"/>
  <c r="Q121" i="72"/>
  <c r="Q124" i="72" s="1"/>
  <c r="L121" i="73"/>
  <c r="L124" i="73" s="1"/>
  <c r="O121" i="72"/>
  <c r="O124" i="72" s="1"/>
  <c r="N48" i="75"/>
  <c r="N54" i="75"/>
  <c r="P48" i="76"/>
  <c r="P54" i="76"/>
  <c r="I121" i="73"/>
  <c r="I124" i="73" s="1"/>
  <c r="H48" i="75"/>
  <c r="H54" i="75"/>
  <c r="J121" i="73"/>
  <c r="J124" i="73" s="1"/>
  <c r="L48" i="75"/>
  <c r="L54" i="75"/>
  <c r="N54" i="76"/>
  <c r="N48" i="76"/>
  <c r="A125" i="68"/>
  <c r="A112" i="68"/>
  <c r="A45" i="68"/>
  <c r="A108" i="68"/>
  <c r="A59" i="68"/>
  <c r="D13" i="68"/>
  <c r="A13" i="68"/>
  <c r="A101" i="68"/>
  <c r="A18" i="68"/>
  <c r="A67" i="68"/>
  <c r="A19" i="68"/>
  <c r="A34" i="68"/>
  <c r="A64" i="68"/>
  <c r="A16" i="68"/>
  <c r="A58" i="68"/>
  <c r="A70" i="68"/>
  <c r="A1" i="68"/>
  <c r="A36" i="68"/>
  <c r="A17" i="68"/>
  <c r="A41" i="68"/>
  <c r="A109" i="68"/>
  <c r="A42" i="68"/>
  <c r="A66" i="68"/>
  <c r="A38" i="68"/>
  <c r="A39" i="68"/>
  <c r="A49" i="68"/>
  <c r="A40" i="68"/>
  <c r="A65" i="68"/>
  <c r="A44" i="68"/>
  <c r="A63" i="68"/>
  <c r="A20" i="68"/>
  <c r="A48" i="68"/>
  <c r="A29" i="68"/>
  <c r="A37" i="68"/>
  <c r="A43" i="68"/>
  <c r="A35" i="68"/>
  <c r="A21" i="68"/>
  <c r="A113" i="68"/>
  <c r="A50" i="68"/>
  <c r="A71" i="68"/>
  <c r="A68" i="68"/>
  <c r="A69" i="68"/>
  <c r="A72" i="68"/>
  <c r="A51" i="68"/>
  <c r="A22" i="68"/>
  <c r="A114" i="68"/>
  <c r="A115" i="68"/>
  <c r="A52" i="68"/>
  <c r="A23" i="68"/>
  <c r="A73" i="68"/>
  <c r="A24" i="68"/>
  <c r="A118" i="68"/>
  <c r="A53" i="68"/>
  <c r="A74" i="68"/>
  <c r="A25" i="68"/>
  <c r="A119" i="68"/>
  <c r="A54" i="68"/>
  <c r="A77" i="68"/>
  <c r="A78" i="68"/>
  <c r="A55" i="68"/>
  <c r="A120" i="68"/>
  <c r="A26" i="68"/>
  <c r="A56" i="68"/>
  <c r="A27" i="68"/>
  <c r="A121" i="68"/>
  <c r="A79" i="68"/>
  <c r="A28" i="68"/>
  <c r="A57" i="68"/>
  <c r="A80" i="68"/>
  <c r="A122" i="68"/>
  <c r="A123" i="68"/>
  <c r="A81" i="68"/>
  <c r="A30" i="68"/>
  <c r="A124" i="68"/>
  <c r="A82" i="68"/>
  <c r="A31" i="68"/>
  <c r="I48" i="69"/>
  <c r="I54" i="69"/>
  <c r="A83" i="68"/>
  <c r="A57" i="72"/>
  <c r="L77" i="72"/>
  <c r="M54" i="76"/>
  <c r="M48" i="76"/>
  <c r="I48" i="70"/>
  <c r="I54" i="70"/>
  <c r="I48" i="68"/>
  <c r="I54" i="68"/>
  <c r="N48" i="68"/>
  <c r="N54" i="68"/>
  <c r="N121" i="68"/>
  <c r="N124" i="68" s="1"/>
  <c r="N121" i="69"/>
  <c r="N124" i="69" s="1"/>
  <c r="M54" i="68"/>
  <c r="M48" i="68"/>
  <c r="Q121" i="69"/>
  <c r="Q124" i="69" s="1"/>
  <c r="K48" i="70"/>
  <c r="K54" i="70"/>
  <c r="M48" i="70"/>
  <c r="M54" i="70"/>
  <c r="H54" i="68"/>
  <c r="H48" i="68"/>
  <c r="H54" i="69"/>
  <c r="H48" i="69"/>
  <c r="K121" i="72"/>
  <c r="K124" i="72" s="1"/>
  <c r="A109" i="71"/>
  <c r="A13" i="71"/>
  <c r="A125" i="71"/>
  <c r="A49" i="71"/>
  <c r="A69" i="71"/>
  <c r="A120" i="71"/>
  <c r="A1" i="71"/>
  <c r="A17" i="71"/>
  <c r="A80" i="71"/>
  <c r="A20" i="71"/>
  <c r="A21" i="71"/>
  <c r="A86" i="71"/>
  <c r="A122" i="71"/>
  <c r="A113" i="71"/>
  <c r="A22" i="71"/>
  <c r="D13" i="71"/>
  <c r="A16" i="71"/>
  <c r="A35" i="71"/>
  <c r="A84" i="71"/>
  <c r="A34" i="71"/>
  <c r="A108" i="71"/>
  <c r="A85" i="71"/>
  <c r="A65" i="71"/>
  <c r="A36" i="71"/>
  <c r="A112" i="71"/>
  <c r="A44" i="71"/>
  <c r="A70" i="71"/>
  <c r="A38" i="71"/>
  <c r="A114" i="71"/>
  <c r="A82" i="71"/>
  <c r="A68" i="71"/>
  <c r="A43" i="71"/>
  <c r="A63" i="71"/>
  <c r="A48" i="71"/>
  <c r="A37" i="71"/>
  <c r="A81" i="71"/>
  <c r="A59" i="71"/>
  <c r="A42" i="71"/>
  <c r="A25" i="71"/>
  <c r="A119" i="71"/>
  <c r="A121" i="71"/>
  <c r="A79" i="71"/>
  <c r="A87" i="71"/>
  <c r="A58" i="71"/>
  <c r="A41" i="71"/>
  <c r="A118" i="71"/>
  <c r="A67" i="71"/>
  <c r="A45" i="71"/>
  <c r="A50" i="71"/>
  <c r="A83" i="71"/>
  <c r="A101" i="71"/>
  <c r="A123" i="71"/>
  <c r="A18" i="71"/>
  <c r="A39" i="71"/>
  <c r="A19" i="71"/>
  <c r="A115" i="71"/>
  <c r="A23" i="71"/>
  <c r="A66" i="71"/>
  <c r="A77" i="71"/>
  <c r="A71" i="71"/>
  <c r="A90" i="71"/>
  <c r="A73" i="71"/>
  <c r="A29" i="71"/>
  <c r="A78" i="71"/>
  <c r="A74" i="71"/>
  <c r="A64" i="71"/>
  <c r="A72" i="71"/>
  <c r="A24" i="71"/>
  <c r="A124" i="71"/>
  <c r="A40" i="71"/>
  <c r="A51" i="71"/>
  <c r="A91" i="71"/>
  <c r="A26" i="71"/>
  <c r="A52" i="71"/>
  <c r="A27" i="71"/>
  <c r="A92" i="71"/>
  <c r="A28" i="71"/>
  <c r="A93" i="71"/>
  <c r="A53" i="71"/>
  <c r="A54" i="71"/>
  <c r="A94" i="71"/>
  <c r="A30" i="71"/>
  <c r="A55" i="71"/>
  <c r="A95" i="71"/>
  <c r="A31" i="71"/>
  <c r="A96" i="71"/>
  <c r="A56" i="71"/>
  <c r="A32" i="71"/>
  <c r="A57" i="71"/>
  <c r="A97" i="71"/>
  <c r="A33" i="71"/>
  <c r="A98" i="71"/>
  <c r="A99" i="71"/>
  <c r="A100" i="71"/>
  <c r="K48" i="72"/>
  <c r="K54" i="72"/>
  <c r="O54" i="73"/>
  <c r="O48" i="73"/>
  <c r="O121" i="73"/>
  <c r="O124" i="73" s="1"/>
  <c r="Q121" i="73"/>
  <c r="Q124" i="73" s="1"/>
  <c r="P48" i="75"/>
  <c r="P54" i="75"/>
  <c r="J48" i="76"/>
  <c r="J54" i="76"/>
  <c r="O121" i="74"/>
  <c r="O124" i="74" s="1"/>
  <c r="H121" i="75"/>
  <c r="I121" i="76"/>
  <c r="I124" i="76" s="1"/>
  <c r="K48" i="68"/>
  <c r="K54" i="68"/>
  <c r="K121" i="69"/>
  <c r="K124" i="69" s="1"/>
  <c r="Q48" i="69"/>
  <c r="Q54" i="69"/>
  <c r="N121" i="73"/>
  <c r="N124" i="73" s="1"/>
  <c r="Q48" i="68"/>
  <c r="Q54" i="68"/>
  <c r="M48" i="72"/>
  <c r="M54" i="72"/>
  <c r="H121" i="73"/>
  <c r="O48" i="69"/>
  <c r="O54" i="69"/>
  <c r="P48" i="68"/>
  <c r="P54" i="68"/>
  <c r="P54" i="69"/>
  <c r="P48" i="69"/>
  <c r="N54" i="70"/>
  <c r="N48" i="70"/>
  <c r="P48" i="73"/>
  <c r="P54" i="73"/>
  <c r="Q54" i="73"/>
  <c r="Q48" i="73"/>
  <c r="P121" i="73"/>
  <c r="P124" i="73" s="1"/>
  <c r="L121" i="72"/>
  <c r="L124" i="72" s="1"/>
  <c r="J54" i="72"/>
  <c r="J48" i="72"/>
  <c r="O54" i="71"/>
  <c r="O48" i="71"/>
  <c r="K54" i="75"/>
  <c r="K48" i="75"/>
  <c r="K54" i="74"/>
  <c r="K48" i="74"/>
  <c r="A36" i="74"/>
  <c r="A66" i="74"/>
  <c r="A92" i="74"/>
  <c r="A79" i="74"/>
  <c r="A52" i="74"/>
  <c r="A67" i="74"/>
  <c r="A28" i="74"/>
  <c r="A84" i="74"/>
  <c r="A74" i="74"/>
  <c r="A57" i="74"/>
  <c r="A51" i="74"/>
  <c r="A82" i="74"/>
  <c r="A102" i="74"/>
  <c r="A108" i="74"/>
  <c r="A63" i="74"/>
  <c r="A70" i="74"/>
  <c r="A80" i="74"/>
  <c r="A87" i="74"/>
  <c r="A1" i="74"/>
  <c r="A81" i="74"/>
  <c r="A65" i="74"/>
  <c r="D13" i="74"/>
  <c r="A72" i="74"/>
  <c r="A78" i="74"/>
  <c r="A85" i="74"/>
  <c r="A16" i="74"/>
  <c r="A122" i="74"/>
  <c r="A73" i="74"/>
  <c r="A96" i="74"/>
  <c r="A93" i="74"/>
  <c r="A50" i="74"/>
  <c r="A18" i="74"/>
  <c r="A97" i="74"/>
  <c r="A13" i="74"/>
  <c r="A112" i="74"/>
  <c r="A68" i="74"/>
  <c r="A19" i="74"/>
  <c r="A101" i="74"/>
  <c r="A95" i="74"/>
  <c r="A20" i="74"/>
  <c r="A27" i="74"/>
  <c r="A83" i="74"/>
  <c r="A17" i="74"/>
  <c r="A109" i="74"/>
  <c r="A21" i="74"/>
  <c r="A39" i="74"/>
  <c r="A100" i="74"/>
  <c r="A32" i="74"/>
  <c r="A115" i="74"/>
  <c r="A26" i="74"/>
  <c r="A113" i="74"/>
  <c r="A44" i="74"/>
  <c r="A37" i="74"/>
  <c r="A86" i="74"/>
  <c r="A31" i="74"/>
  <c r="A114" i="74"/>
  <c r="A34" i="74"/>
  <c r="A124" i="74"/>
  <c r="A64" i="74"/>
  <c r="A125" i="74"/>
  <c r="A35" i="74"/>
  <c r="A91" i="74"/>
  <c r="A29" i="74"/>
  <c r="A98" i="74"/>
  <c r="A23" i="74"/>
  <c r="A48" i="74"/>
  <c r="A41" i="74"/>
  <c r="A99" i="74"/>
  <c r="A38" i="74"/>
  <c r="A90" i="74"/>
  <c r="A53" i="74"/>
  <c r="A43" i="74"/>
  <c r="A22" i="74"/>
  <c r="A94" i="74"/>
  <c r="A107" i="74"/>
  <c r="A55" i="74"/>
  <c r="A45" i="74"/>
  <c r="A71" i="74"/>
  <c r="A54" i="74"/>
  <c r="A58" i="74"/>
  <c r="A56" i="74"/>
  <c r="A120" i="74"/>
  <c r="A69" i="74"/>
  <c r="A59" i="74"/>
  <c r="A77" i="74"/>
  <c r="A30" i="74"/>
  <c r="A24" i="74"/>
  <c r="A121" i="74"/>
  <c r="A33" i="74"/>
  <c r="A49" i="74"/>
  <c r="A25" i="74"/>
  <c r="A118" i="74"/>
  <c r="A106" i="74"/>
  <c r="A42" i="74"/>
  <c r="A40" i="74"/>
  <c r="A123" i="74"/>
  <c r="A119" i="74"/>
  <c r="I54" i="75"/>
  <c r="I48" i="75"/>
  <c r="J48" i="73"/>
  <c r="J54" i="73"/>
  <c r="M48" i="74"/>
  <c r="M54" i="74"/>
  <c r="P121" i="75"/>
  <c r="P124" i="75" s="1"/>
  <c r="Q121" i="76"/>
  <c r="Q124" i="76" s="1"/>
  <c r="O48" i="74"/>
  <c r="O54" i="74"/>
  <c r="K48" i="69"/>
  <c r="K54" i="69"/>
  <c r="A122" i="73"/>
  <c r="A41" i="73"/>
  <c r="A27" i="73"/>
  <c r="A83" i="73"/>
  <c r="A17" i="73"/>
  <c r="A109" i="73"/>
  <c r="A80" i="73"/>
  <c r="A28" i="73"/>
  <c r="A18" i="73"/>
  <c r="A100" i="73"/>
  <c r="A32" i="73"/>
  <c r="A112" i="73"/>
  <c r="A57" i="73"/>
  <c r="A107" i="73"/>
  <c r="A121" i="73"/>
  <c r="A66" i="73"/>
  <c r="A102" i="73"/>
  <c r="A79" i="73"/>
  <c r="A86" i="73"/>
  <c r="A31" i="73"/>
  <c r="A114" i="73"/>
  <c r="A93" i="73"/>
  <c r="A50" i="73"/>
  <c r="A39" i="73"/>
  <c r="A35" i="73"/>
  <c r="A115" i="73"/>
  <c r="A65" i="73"/>
  <c r="A120" i="73"/>
  <c r="A51" i="73"/>
  <c r="A82" i="73"/>
  <c r="A16" i="73"/>
  <c r="A24" i="73"/>
  <c r="A99" i="73"/>
  <c r="A21" i="73"/>
  <c r="A124" i="73"/>
  <c r="A64" i="73"/>
  <c r="A125" i="73"/>
  <c r="A43" i="73"/>
  <c r="A68" i="73"/>
  <c r="D13" i="73"/>
  <c r="A54" i="73"/>
  <c r="A85" i="73"/>
  <c r="A20" i="73"/>
  <c r="A55" i="73"/>
  <c r="A49" i="73"/>
  <c r="A118" i="73"/>
  <c r="A56" i="73"/>
  <c r="A34" i="73"/>
  <c r="A90" i="73"/>
  <c r="A53" i="73"/>
  <c r="A19" i="73"/>
  <c r="A95" i="73"/>
  <c r="A44" i="73"/>
  <c r="A52" i="73"/>
  <c r="A123" i="73"/>
  <c r="A59" i="73"/>
  <c r="A38" i="73"/>
  <c r="A106" i="73"/>
  <c r="A77" i="73"/>
  <c r="A91" i="73"/>
  <c r="A26" i="73"/>
  <c r="A72" i="73"/>
  <c r="A23" i="73"/>
  <c r="A113" i="73"/>
  <c r="A48" i="73"/>
  <c r="A37" i="73"/>
  <c r="A67" i="73"/>
  <c r="A42" i="73"/>
  <c r="A119" i="73"/>
  <c r="A84" i="73"/>
  <c r="A71" i="73"/>
  <c r="A22" i="73"/>
  <c r="A94" i="73"/>
  <c r="A29" i="73"/>
  <c r="A78" i="73"/>
  <c r="A30" i="73"/>
  <c r="A58" i="73"/>
  <c r="A96" i="73"/>
  <c r="A97" i="73"/>
  <c r="A63" i="73"/>
  <c r="A33" i="73"/>
  <c r="A73" i="73"/>
  <c r="A25" i="73"/>
  <c r="A1" i="73"/>
  <c r="A36" i="73"/>
  <c r="A70" i="73"/>
  <c r="A108" i="73"/>
  <c r="A13" i="73"/>
  <c r="A40" i="73"/>
  <c r="A45" i="73"/>
  <c r="A74" i="73"/>
  <c r="A98" i="73"/>
  <c r="A81" i="73"/>
  <c r="A101" i="73"/>
  <c r="A87" i="73"/>
  <c r="A69" i="73"/>
  <c r="A92" i="73"/>
  <c r="K121" i="68"/>
  <c r="K124" i="68" s="1"/>
  <c r="P48" i="72"/>
  <c r="P54" i="72"/>
  <c r="P54" i="71"/>
  <c r="P48" i="71"/>
  <c r="A33" i="68"/>
  <c r="A82" i="72"/>
  <c r="H64" i="73"/>
  <c r="M121" i="69"/>
  <c r="M124" i="69" s="1"/>
  <c r="H54" i="70"/>
  <c r="H48" i="70"/>
  <c r="H121" i="69"/>
  <c r="H48" i="74"/>
  <c r="H54" i="74"/>
  <c r="A36" i="70"/>
  <c r="A41" i="70"/>
  <c r="A49" i="70"/>
  <c r="A67" i="70"/>
  <c r="A23" i="70"/>
  <c r="A66" i="70"/>
  <c r="A108" i="70"/>
  <c r="A52" i="70"/>
  <c r="A70" i="70"/>
  <c r="A34" i="70"/>
  <c r="A50" i="70"/>
  <c r="A125" i="70"/>
  <c r="A13" i="70"/>
  <c r="A16" i="70"/>
  <c r="A109" i="70"/>
  <c r="A38" i="70"/>
  <c r="A35" i="70"/>
  <c r="A20" i="70"/>
  <c r="A63" i="70"/>
  <c r="A113" i="70"/>
  <c r="A44" i="70"/>
  <c r="A59" i="70"/>
  <c r="A1" i="70"/>
  <c r="A101" i="70"/>
  <c r="A69" i="70"/>
  <c r="A118" i="70"/>
  <c r="A114" i="70"/>
  <c r="A64" i="70"/>
  <c r="A18" i="70"/>
  <c r="A43" i="70"/>
  <c r="A22" i="70"/>
  <c r="A119" i="70"/>
  <c r="A39" i="70"/>
  <c r="A51" i="70"/>
  <c r="A53" i="70"/>
  <c r="A65" i="70"/>
  <c r="A71" i="70"/>
  <c r="A68" i="70"/>
  <c r="D13" i="70"/>
  <c r="A48" i="70"/>
  <c r="A40" i="70"/>
  <c r="A37" i="70"/>
  <c r="A21" i="70"/>
  <c r="A42" i="70"/>
  <c r="A112" i="70"/>
  <c r="A19" i="70"/>
  <c r="A115" i="70"/>
  <c r="A25" i="70"/>
  <c r="A58" i="70"/>
  <c r="A28" i="70"/>
  <c r="A17" i="70"/>
  <c r="A45" i="70"/>
  <c r="A26" i="70"/>
  <c r="A29" i="70"/>
  <c r="A120" i="70"/>
  <c r="A72" i="70"/>
  <c r="A30" i="70"/>
  <c r="A54" i="70"/>
  <c r="A121" i="70"/>
  <c r="A27" i="70"/>
  <c r="A24" i="70"/>
  <c r="A55" i="70"/>
  <c r="A122" i="70"/>
  <c r="A73" i="70"/>
  <c r="A31" i="70"/>
  <c r="A74" i="70"/>
  <c r="A56" i="70"/>
  <c r="A32" i="70"/>
  <c r="A123" i="70"/>
  <c r="A124" i="70"/>
  <c r="A57" i="70"/>
  <c r="A77" i="70"/>
  <c r="A33" i="70"/>
  <c r="A78" i="70"/>
  <c r="A79" i="70"/>
  <c r="A80" i="70"/>
  <c r="A81" i="70"/>
  <c r="A82" i="70"/>
  <c r="A83" i="70"/>
  <c r="H54" i="73"/>
  <c r="H48" i="73"/>
  <c r="J54" i="71"/>
  <c r="J48" i="71"/>
  <c r="N54" i="72"/>
  <c r="N48" i="72"/>
  <c r="I48" i="73"/>
  <c r="I54" i="73"/>
  <c r="L121" i="71"/>
  <c r="L124" i="71" s="1"/>
  <c r="I48" i="76"/>
  <c r="I54" i="76"/>
  <c r="I54" i="74"/>
  <c r="I48" i="74"/>
  <c r="Q48" i="75"/>
  <c r="Q54" i="75"/>
  <c r="K54" i="76"/>
  <c r="K48" i="76"/>
  <c r="Q48" i="76"/>
  <c r="Q54" i="76"/>
  <c r="L48" i="69"/>
  <c r="L54" i="69"/>
  <c r="O54" i="75"/>
  <c r="O48" i="75"/>
  <c r="I54" i="72"/>
  <c r="I48" i="72"/>
  <c r="A32" i="68"/>
  <c r="H64" i="68"/>
  <c r="O48" i="72"/>
  <c r="O54" i="72"/>
  <c r="O48" i="70"/>
  <c r="O54" i="70"/>
  <c r="K48" i="71"/>
  <c r="K54" i="71"/>
  <c r="O121" i="68"/>
  <c r="O124" i="68" s="1"/>
  <c r="J54" i="69"/>
  <c r="J48" i="69"/>
  <c r="P48" i="70"/>
  <c r="P54" i="70"/>
  <c r="H121" i="68"/>
  <c r="P121" i="69"/>
  <c r="P124" i="69" s="1"/>
  <c r="I121" i="68"/>
  <c r="I124" i="68" s="1"/>
  <c r="I121" i="70"/>
  <c r="I124" i="70" s="1"/>
  <c r="N54" i="74"/>
  <c r="N48" i="74"/>
  <c r="L54" i="70"/>
  <c r="L48" i="70"/>
  <c r="O48" i="68"/>
  <c r="O54" i="68"/>
  <c r="K121" i="70"/>
  <c r="K124" i="70" s="1"/>
  <c r="M54" i="71"/>
  <c r="M48" i="71"/>
  <c r="K48" i="73"/>
  <c r="K54" i="73"/>
  <c r="N54" i="73"/>
  <c r="N48" i="73"/>
  <c r="Q54" i="74"/>
  <c r="Q48" i="74"/>
  <c r="L54" i="74"/>
  <c r="L48" i="74"/>
  <c r="O121" i="75"/>
  <c r="O124" i="75" s="1"/>
  <c r="L54" i="76"/>
  <c r="L48" i="76"/>
  <c r="J121" i="74"/>
  <c r="J124" i="74" s="1"/>
  <c r="J121" i="75"/>
  <c r="J124" i="75" s="1"/>
  <c r="K121" i="76"/>
  <c r="K124" i="76" s="1"/>
  <c r="A37" i="69"/>
  <c r="A41" i="69"/>
  <c r="A109" i="69"/>
  <c r="A18" i="69"/>
  <c r="A118" i="69"/>
  <c r="A114" i="69"/>
  <c r="A21" i="69"/>
  <c r="A39" i="69"/>
  <c r="A35" i="69"/>
  <c r="A22" i="69"/>
  <c r="A40" i="69"/>
  <c r="A48" i="69"/>
  <c r="A50" i="69"/>
  <c r="A34" i="69"/>
  <c r="A43" i="69"/>
  <c r="A51" i="69"/>
  <c r="A23" i="69"/>
  <c r="A58" i="69"/>
  <c r="A24" i="69"/>
  <c r="A77" i="69"/>
  <c r="A38" i="69"/>
  <c r="A17" i="69"/>
  <c r="A42" i="69"/>
  <c r="A63" i="69"/>
  <c r="A71" i="69"/>
  <c r="A20" i="69"/>
  <c r="A49" i="69"/>
  <c r="A45" i="69"/>
  <c r="A112" i="69"/>
  <c r="A36" i="69"/>
  <c r="A44" i="69"/>
  <c r="A108" i="69"/>
  <c r="A115" i="69"/>
  <c r="A65" i="69"/>
  <c r="A69" i="69"/>
  <c r="A68" i="69"/>
  <c r="A72" i="69"/>
  <c r="A120" i="69"/>
  <c r="A59" i="69"/>
  <c r="D13" i="69"/>
  <c r="A121" i="69"/>
  <c r="A66" i="69"/>
  <c r="A16" i="69"/>
  <c r="A67" i="69"/>
  <c r="A125" i="69"/>
  <c r="A1" i="69"/>
  <c r="A19" i="69"/>
  <c r="A78" i="69"/>
  <c r="A101" i="69"/>
  <c r="A113" i="69"/>
  <c r="A73" i="69"/>
  <c r="A70" i="69"/>
  <c r="A64" i="69"/>
  <c r="A13" i="69"/>
  <c r="A29" i="69"/>
  <c r="A122" i="69"/>
  <c r="A123" i="69"/>
  <c r="A25" i="69"/>
  <c r="A119" i="69"/>
  <c r="A79" i="69"/>
  <c r="A74" i="69"/>
  <c r="A52" i="69"/>
  <c r="A124" i="69"/>
  <c r="A53" i="69"/>
  <c r="A80" i="69"/>
  <c r="A26" i="69"/>
  <c r="A27" i="69"/>
  <c r="A54" i="69"/>
  <c r="A81" i="69"/>
  <c r="A55" i="69"/>
  <c r="A28" i="69"/>
  <c r="A82" i="69"/>
  <c r="A83" i="69"/>
  <c r="A30" i="69"/>
  <c r="A56" i="69"/>
  <c r="A57" i="69"/>
  <c r="A84" i="69"/>
  <c r="A31" i="69"/>
  <c r="A85" i="69"/>
  <c r="A32" i="69"/>
  <c r="A33" i="69"/>
  <c r="A86" i="69"/>
  <c r="A87" i="69"/>
  <c r="A90" i="69"/>
  <c r="A91" i="69"/>
  <c r="L77" i="68"/>
  <c r="N48" i="69"/>
  <c r="N54" i="69"/>
  <c r="J54" i="68"/>
  <c r="J48" i="68"/>
  <c r="J121" i="72"/>
  <c r="J124" i="72" s="1"/>
  <c r="M54" i="75"/>
  <c r="M48" i="75"/>
  <c r="P121" i="68"/>
  <c r="P124" i="68" s="1"/>
  <c r="J48" i="70"/>
  <c r="J54" i="70"/>
  <c r="Q121" i="68"/>
  <c r="Q124" i="68" s="1"/>
  <c r="Q121" i="70"/>
  <c r="Q124" i="70" s="1"/>
  <c r="I48" i="71"/>
  <c r="I54" i="71"/>
  <c r="J48" i="74"/>
  <c r="J54" i="74"/>
  <c r="H48" i="72"/>
  <c r="H54" i="72"/>
  <c r="M121" i="72"/>
  <c r="M124" i="72" s="1"/>
  <c r="N121" i="72"/>
  <c r="N124" i="72" s="1"/>
  <c r="H54" i="71"/>
  <c r="H48" i="71"/>
  <c r="L54" i="72"/>
  <c r="L48" i="72"/>
  <c r="L121" i="75"/>
  <c r="L124" i="75" s="1"/>
  <c r="M121" i="76"/>
  <c r="M124" i="76" s="1"/>
  <c r="O121" i="76"/>
  <c r="O124" i="76" s="1"/>
  <c r="H121" i="76"/>
  <c r="H121" i="74"/>
  <c r="B2" i="76"/>
  <c r="B2" i="75"/>
  <c r="AA84" i="75"/>
  <c r="A83" i="75"/>
  <c r="AA86" i="76"/>
  <c r="A85" i="76"/>
  <c r="B2" i="74"/>
  <c r="B2" i="73"/>
  <c r="B2" i="72"/>
  <c r="B2" i="71"/>
  <c r="AA107" i="71"/>
  <c r="A107" i="71" s="1"/>
  <c r="A106" i="71"/>
  <c r="AA84" i="72"/>
  <c r="A83" i="72"/>
  <c r="B2" i="68"/>
  <c r="B2" i="70"/>
  <c r="B2" i="69"/>
  <c r="AA93" i="69"/>
  <c r="A92" i="69"/>
  <c r="AA86" i="70"/>
  <c r="A85" i="70"/>
  <c r="A84" i="68"/>
  <c r="AA85" i="68"/>
  <c r="D8" i="34"/>
  <c r="D13" i="4"/>
  <c r="A1" i="4"/>
  <c r="J5" i="35"/>
  <c r="G5" i="35"/>
  <c r="M9" i="35"/>
  <c r="M5" i="35" s="1"/>
  <c r="L5" i="35"/>
  <c r="I5" i="35"/>
  <c r="E5" i="35"/>
  <c r="D5" i="35"/>
  <c r="H5" i="35"/>
  <c r="K5" i="35"/>
  <c r="F5" i="35"/>
  <c r="B51" i="34"/>
  <c r="B54" i="34"/>
  <c r="B53" i="34"/>
  <c r="B52" i="34"/>
  <c r="B50" i="34"/>
  <c r="B49" i="34"/>
  <c r="B48" i="34"/>
  <c r="B47" i="34"/>
  <c r="B46" i="34"/>
  <c r="B45" i="34"/>
  <c r="B44" i="34"/>
  <c r="B43" i="34"/>
  <c r="B42" i="34"/>
  <c r="B41" i="34"/>
  <c r="B40" i="34"/>
  <c r="A4" i="17"/>
  <c r="E39" i="17"/>
  <c r="E28" i="17"/>
  <c r="E29" i="17"/>
  <c r="E36" i="17"/>
  <c r="E25" i="17"/>
  <c r="E40" i="17"/>
  <c r="E24" i="17"/>
  <c r="E35" i="17"/>
  <c r="E27" i="17"/>
  <c r="E34" i="17"/>
  <c r="E37" i="17"/>
  <c r="E32" i="17"/>
  <c r="E26" i="17"/>
  <c r="A112" i="17"/>
  <c r="E112" i="17"/>
  <c r="A104" i="17"/>
  <c r="E104" i="17"/>
  <c r="A108" i="17"/>
  <c r="E108" i="17"/>
  <c r="A109" i="17"/>
  <c r="E109" i="17"/>
  <c r="A105" i="17"/>
  <c r="E105" i="17"/>
  <c r="A106" i="17"/>
  <c r="E106" i="17"/>
  <c r="A110" i="17"/>
  <c r="E110" i="17"/>
  <c r="A107" i="17"/>
  <c r="E107" i="17"/>
  <c r="A97" i="17"/>
  <c r="E97" i="17"/>
  <c r="A94" i="17"/>
  <c r="E94" i="17"/>
  <c r="A98" i="17"/>
  <c r="E98" i="17"/>
  <c r="A99" i="17"/>
  <c r="E99" i="17"/>
  <c r="A95" i="17"/>
  <c r="E95" i="17"/>
  <c r="A96" i="17"/>
  <c r="E96" i="17"/>
  <c r="A100" i="17"/>
  <c r="E100" i="17"/>
  <c r="A102" i="17"/>
  <c r="E102" i="17"/>
  <c r="A84" i="17"/>
  <c r="E84" i="17"/>
  <c r="A88" i="17"/>
  <c r="E88" i="17"/>
  <c r="A85" i="17"/>
  <c r="E85" i="17"/>
  <c r="A89" i="17"/>
  <c r="E89" i="17"/>
  <c r="A86" i="17"/>
  <c r="E86" i="17"/>
  <c r="A90" i="17"/>
  <c r="E90" i="17"/>
  <c r="A87" i="17"/>
  <c r="E87" i="17"/>
  <c r="A92" i="17"/>
  <c r="E92" i="17"/>
  <c r="A74" i="17"/>
  <c r="E74" i="17"/>
  <c r="A78" i="17"/>
  <c r="E78" i="17"/>
  <c r="A75" i="17"/>
  <c r="E75" i="17"/>
  <c r="A79" i="17"/>
  <c r="E79" i="17"/>
  <c r="A76" i="17"/>
  <c r="E76" i="17"/>
  <c r="E42" i="17"/>
  <c r="A80" i="17"/>
  <c r="E80" i="17"/>
  <c r="A77" i="17"/>
  <c r="E77" i="17"/>
  <c r="A82" i="17"/>
  <c r="E82" i="17"/>
  <c r="A68" i="17"/>
  <c r="E68" i="17"/>
  <c r="A64" i="17"/>
  <c r="E64" i="17"/>
  <c r="A65" i="17"/>
  <c r="E65" i="17"/>
  <c r="A69" i="17"/>
  <c r="E69" i="17"/>
  <c r="A66" i="17"/>
  <c r="E66" i="17"/>
  <c r="A70" i="17"/>
  <c r="E70" i="17"/>
  <c r="A67" i="17"/>
  <c r="E67" i="17"/>
  <c r="A72" i="17"/>
  <c r="E72" i="17"/>
  <c r="A62" i="17"/>
  <c r="E62" i="17"/>
  <c r="A54" i="17"/>
  <c r="E54" i="17"/>
  <c r="A58" i="17"/>
  <c r="E58" i="17"/>
  <c r="A57" i="17"/>
  <c r="E57" i="17"/>
  <c r="A55" i="17"/>
  <c r="E55" i="17"/>
  <c r="A59" i="17"/>
  <c r="E59" i="17"/>
  <c r="A56" i="17"/>
  <c r="E56" i="17"/>
  <c r="A60" i="17"/>
  <c r="E60" i="17"/>
  <c r="E38" i="17"/>
  <c r="E30" i="17"/>
  <c r="A47" i="17"/>
  <c r="E47" i="17"/>
  <c r="A52" i="17"/>
  <c r="E52" i="17"/>
  <c r="A44" i="17"/>
  <c r="E44" i="17"/>
  <c r="A48" i="17"/>
  <c r="E48" i="17"/>
  <c r="A45" i="17"/>
  <c r="E45" i="17"/>
  <c r="A49" i="17"/>
  <c r="E49" i="17"/>
  <c r="A46" i="17"/>
  <c r="E46" i="17"/>
  <c r="A50" i="17"/>
  <c r="E50" i="17"/>
  <c r="A21" i="35"/>
  <c r="X27" i="34"/>
  <c r="A4" i="19"/>
  <c r="B2" i="4"/>
  <c r="A4" i="45"/>
  <c r="A4" i="18"/>
  <c r="A4" i="21"/>
  <c r="A4" i="34"/>
  <c r="L2" i="35"/>
  <c r="AE11" i="13"/>
  <c r="D16" i="34"/>
  <c r="W33" i="34"/>
  <c r="Y32" i="34"/>
  <c r="F40" i="34"/>
  <c r="D38" i="34"/>
  <c r="C119" i="68"/>
  <c r="C39" i="34"/>
  <c r="C45" i="34"/>
  <c r="C41" i="34"/>
  <c r="F44" i="34"/>
  <c r="E48" i="34"/>
  <c r="D125" i="72" a="1"/>
  <c r="T40" i="34"/>
  <c r="F34" i="34"/>
  <c r="D41" i="34"/>
  <c r="E51" i="34"/>
  <c r="D68" i="72"/>
  <c r="X31" i="34"/>
  <c r="C119" i="69"/>
  <c r="T48" i="34"/>
  <c r="D125" i="4" a="1"/>
  <c r="F39" i="34"/>
  <c r="D54" i="34"/>
  <c r="C38" i="34"/>
  <c r="F47" i="34"/>
  <c r="D66" i="75"/>
  <c r="C119" i="76"/>
  <c r="D51" i="34"/>
  <c r="T53" i="34"/>
  <c r="X33" i="34"/>
  <c r="D49" i="34"/>
  <c r="E52" i="34"/>
  <c r="C119" i="73"/>
  <c r="E47" i="34"/>
  <c r="C46" i="34"/>
  <c r="D53" i="34"/>
  <c r="D125" i="68" a="1"/>
  <c r="D68" i="68"/>
  <c r="T51" i="34"/>
  <c r="D125" i="69" a="1"/>
  <c r="F41" i="34"/>
  <c r="D125" i="73" a="1"/>
  <c r="C30" i="34"/>
  <c r="D68" i="73"/>
  <c r="D68" i="75"/>
  <c r="F51" i="34"/>
  <c r="C40" i="34"/>
  <c r="D68" i="70"/>
  <c r="E53" i="34"/>
  <c r="D125" i="70" a="1"/>
  <c r="D40" i="34"/>
  <c r="D66" i="70"/>
  <c r="Z32" i="34"/>
  <c r="C119" i="74"/>
  <c r="D66" i="73"/>
  <c r="F46" i="34"/>
  <c r="F35" i="34"/>
  <c r="Z30" i="34"/>
  <c r="F50" i="34"/>
  <c r="D46" i="34"/>
  <c r="T46" i="34"/>
  <c r="C42" i="34"/>
  <c r="C54" i="34"/>
  <c r="E54" i="34"/>
  <c r="C37" i="34"/>
  <c r="C119" i="70"/>
  <c r="C119" i="72"/>
  <c r="C36" i="34"/>
  <c r="D66" i="68"/>
  <c r="D66" i="71"/>
  <c r="E46" i="34"/>
  <c r="D68" i="71"/>
  <c r="D125" i="76" a="1"/>
  <c r="D68" i="69"/>
  <c r="T31" i="34"/>
  <c r="D68" i="74"/>
  <c r="D125" i="71" a="1"/>
  <c r="D37" i="34"/>
  <c r="D66" i="76"/>
  <c r="C119" i="71"/>
  <c r="T41" i="34"/>
  <c r="D66" i="74"/>
  <c r="X32" i="34"/>
  <c r="D125" i="74" a="1"/>
  <c r="F54" i="34"/>
  <c r="Z31" i="34"/>
  <c r="D47" i="34"/>
  <c r="E42" i="34"/>
  <c r="F53" i="34"/>
  <c r="D125" i="75" a="1"/>
  <c r="C51" i="34"/>
  <c r="C119" i="75"/>
  <c r="F33" i="34"/>
  <c r="E49" i="34"/>
  <c r="D66" i="69"/>
  <c r="C53" i="34"/>
  <c r="D36" i="34"/>
  <c r="T54" i="34"/>
  <c r="C47" i="34"/>
  <c r="C32" i="34"/>
  <c r="D66" i="72"/>
  <c r="T47" i="34"/>
  <c r="D68" i="76"/>
  <c r="D74" i="76" l="1"/>
  <c r="D99" i="76" s="1"/>
  <c r="D121" i="71"/>
  <c r="D124" i="71" s="1"/>
  <c r="D54" i="71"/>
  <c r="D54" i="73"/>
  <c r="B125" i="70"/>
  <c r="B124" i="70"/>
  <c r="B125" i="68"/>
  <c r="B124" i="68"/>
  <c r="D54" i="76"/>
  <c r="H124" i="68"/>
  <c r="D121" i="68"/>
  <c r="D124" i="68" s="1"/>
  <c r="D54" i="74"/>
  <c r="H124" i="69"/>
  <c r="D121" i="69"/>
  <c r="D124" i="69" s="1"/>
  <c r="H124" i="73"/>
  <c r="D121" i="73"/>
  <c r="D124" i="73" s="1"/>
  <c r="D54" i="69"/>
  <c r="B125" i="72"/>
  <c r="B124" i="72"/>
  <c r="B125" i="76"/>
  <c r="B124" i="76"/>
  <c r="D121" i="74"/>
  <c r="D124" i="74" s="1"/>
  <c r="H124" i="74"/>
  <c r="B124" i="75"/>
  <c r="B125" i="75"/>
  <c r="H124" i="76"/>
  <c r="D121" i="76"/>
  <c r="D124" i="76" s="1"/>
  <c r="D54" i="70"/>
  <c r="D54" i="68"/>
  <c r="D54" i="75"/>
  <c r="B125" i="71"/>
  <c r="B124" i="71"/>
  <c r="D54" i="72"/>
  <c r="B125" i="69"/>
  <c r="B124" i="69"/>
  <c r="B125" i="74"/>
  <c r="B124" i="74"/>
  <c r="H124" i="75"/>
  <c r="D121" i="75"/>
  <c r="D124" i="75" s="1"/>
  <c r="H124" i="72"/>
  <c r="D121" i="72"/>
  <c r="D124" i="72" s="1"/>
  <c r="H124" i="70"/>
  <c r="D121" i="70"/>
  <c r="D124" i="70" s="1"/>
  <c r="B125" i="73"/>
  <c r="B124" i="73"/>
  <c r="D125" i="4"/>
  <c r="D67" i="76"/>
  <c r="D43" i="75"/>
  <c r="D125" i="75"/>
  <c r="D67" i="75"/>
  <c r="D74" i="75"/>
  <c r="D99" i="75" s="1"/>
  <c r="D43" i="76"/>
  <c r="D125" i="76"/>
  <c r="AA85" i="75"/>
  <c r="A84" i="75"/>
  <c r="AA87" i="76"/>
  <c r="A86" i="76"/>
  <c r="D67" i="71"/>
  <c r="D74" i="71"/>
  <c r="D99" i="71" s="1"/>
  <c r="D43" i="72"/>
  <c r="D125" i="72"/>
  <c r="D43" i="71"/>
  <c r="D43" i="73"/>
  <c r="D125" i="73"/>
  <c r="D125" i="71"/>
  <c r="D67" i="74"/>
  <c r="D74" i="74"/>
  <c r="D99" i="74" s="1"/>
  <c r="D67" i="73"/>
  <c r="D74" i="73"/>
  <c r="D99" i="73" s="1"/>
  <c r="D43" i="74"/>
  <c r="D67" i="72"/>
  <c r="D74" i="72"/>
  <c r="D99" i="72" s="1"/>
  <c r="D125" i="74"/>
  <c r="AA85" i="72"/>
  <c r="A84" i="72"/>
  <c r="D43" i="69"/>
  <c r="D67" i="70"/>
  <c r="D74" i="70"/>
  <c r="D99" i="70" s="1"/>
  <c r="D125" i="69"/>
  <c r="D67" i="69"/>
  <c r="D74" i="69"/>
  <c r="D99" i="69" s="1"/>
  <c r="D43" i="70"/>
  <c r="D125" i="70"/>
  <c r="AA94" i="69"/>
  <c r="A93" i="69"/>
  <c r="AA87" i="70"/>
  <c r="A86" i="70"/>
  <c r="D67" i="68"/>
  <c r="D74" i="68"/>
  <c r="D99" i="68" s="1"/>
  <c r="D43" i="68"/>
  <c r="D125" i="68"/>
  <c r="AA86" i="68"/>
  <c r="A85" i="68"/>
  <c r="B124" i="4"/>
  <c r="B125" i="4"/>
  <c r="E42" i="45"/>
  <c r="G51" i="34"/>
  <c r="F42" i="45" s="1"/>
  <c r="B42" i="45"/>
  <c r="C42" i="45" s="1"/>
  <c r="B45" i="45"/>
  <c r="G54" i="34"/>
  <c r="F45" i="45" s="1"/>
  <c r="E45" i="45"/>
  <c r="E44" i="45"/>
  <c r="G53" i="34"/>
  <c r="F44" i="45" s="1"/>
  <c r="B44" i="45"/>
  <c r="E41" i="45"/>
  <c r="B38" i="45"/>
  <c r="G47" i="34"/>
  <c r="F38" i="45" s="1"/>
  <c r="E38" i="45"/>
  <c r="E37" i="45"/>
  <c r="G46" i="34"/>
  <c r="F37" i="45" s="1"/>
  <c r="B37" i="45"/>
  <c r="B36" i="45"/>
  <c r="E35" i="45"/>
  <c r="B33" i="45"/>
  <c r="E32" i="45"/>
  <c r="B32" i="45"/>
  <c r="E31" i="45"/>
  <c r="B31" i="45"/>
  <c r="E30" i="45"/>
  <c r="E26" i="45"/>
  <c r="B26" i="45"/>
  <c r="E25" i="45"/>
  <c r="E24" i="45"/>
  <c r="A33" i="35"/>
  <c r="AE9" i="13"/>
  <c r="AF9" i="13"/>
  <c r="Y33" i="34"/>
  <c r="W34" i="34"/>
  <c r="F32" i="34"/>
  <c r="T32" i="34"/>
  <c r="D32" i="34"/>
  <c r="C48" i="34"/>
  <c r="D44" i="34"/>
  <c r="D52" i="34"/>
  <c r="F42" i="34"/>
  <c r="T49" i="34"/>
  <c r="T45" i="34"/>
  <c r="F37" i="34"/>
  <c r="T43" i="34"/>
  <c r="E44" i="34"/>
  <c r="D50" i="34"/>
  <c r="C50" i="34"/>
  <c r="D34" i="34"/>
  <c r="F52" i="34"/>
  <c r="E43" i="34"/>
  <c r="C44" i="34"/>
  <c r="F49" i="34"/>
  <c r="T50" i="34"/>
  <c r="D33" i="34"/>
  <c r="F48" i="34"/>
  <c r="X34" i="34"/>
  <c r="F45" i="34"/>
  <c r="F36" i="34"/>
  <c r="D43" i="34"/>
  <c r="T34" i="34"/>
  <c r="F43" i="34"/>
  <c r="D35" i="34"/>
  <c r="T36" i="34"/>
  <c r="E50" i="34"/>
  <c r="C43" i="34"/>
  <c r="T37" i="34"/>
  <c r="D31" i="34"/>
  <c r="T44" i="34"/>
  <c r="C49" i="34"/>
  <c r="D39" i="34"/>
  <c r="C34" i="34"/>
  <c r="D45" i="34"/>
  <c r="E45" i="34"/>
  <c r="D48" i="34"/>
  <c r="T38" i="34"/>
  <c r="T39" i="34"/>
  <c r="C52" i="34"/>
  <c r="C33" i="34"/>
  <c r="T33" i="34"/>
  <c r="F38" i="34"/>
  <c r="D42" i="34"/>
  <c r="T52" i="34"/>
  <c r="T35" i="34"/>
  <c r="F31" i="34"/>
  <c r="T42" i="34"/>
  <c r="Z33" i="34"/>
  <c r="E23" i="45" l="1"/>
  <c r="B25" i="45"/>
  <c r="D25" i="45" s="1"/>
  <c r="B24" i="45"/>
  <c r="C24" i="45" s="1"/>
  <c r="AA90" i="76"/>
  <c r="A87" i="76"/>
  <c r="AA86" i="75"/>
  <c r="A85" i="75"/>
  <c r="D106" i="76"/>
  <c r="D109" i="76" s="1"/>
  <c r="D107" i="76"/>
  <c r="D100" i="75"/>
  <c r="D102" i="75"/>
  <c r="D107" i="75"/>
  <c r="D106" i="75"/>
  <c r="D109" i="75" s="1"/>
  <c r="D100" i="76"/>
  <c r="D102" i="76"/>
  <c r="D100" i="73"/>
  <c r="D102" i="73"/>
  <c r="D100" i="74"/>
  <c r="D102" i="74"/>
  <c r="D107" i="71"/>
  <c r="D106" i="71"/>
  <c r="D109" i="71" s="1"/>
  <c r="D107" i="73"/>
  <c r="D106" i="73"/>
  <c r="D109" i="73" s="1"/>
  <c r="AA86" i="72"/>
  <c r="A85" i="72"/>
  <c r="D106" i="74"/>
  <c r="D109" i="74" s="1"/>
  <c r="D107" i="74"/>
  <c r="D106" i="72"/>
  <c r="D109" i="72" s="1"/>
  <c r="D107" i="72"/>
  <c r="D100" i="72"/>
  <c r="D102" i="72"/>
  <c r="D102" i="71"/>
  <c r="D100" i="71"/>
  <c r="AA95" i="69"/>
  <c r="A94" i="69"/>
  <c r="D107" i="70"/>
  <c r="D106" i="70"/>
  <c r="D109" i="70" s="1"/>
  <c r="D100" i="69"/>
  <c r="D102" i="69"/>
  <c r="AA90" i="70"/>
  <c r="A87" i="70"/>
  <c r="D107" i="69"/>
  <c r="D106" i="69"/>
  <c r="D109" i="69" s="1"/>
  <c r="D100" i="70"/>
  <c r="D102" i="70"/>
  <c r="AA87" i="68"/>
  <c r="A86" i="68"/>
  <c r="D106" i="68"/>
  <c r="D109" i="68" s="1"/>
  <c r="D107" i="68"/>
  <c r="D100" i="68"/>
  <c r="D102" i="68"/>
  <c r="B39" i="45"/>
  <c r="D39" i="45" s="1"/>
  <c r="E39" i="45"/>
  <c r="G48" i="34"/>
  <c r="F39" i="45" s="1"/>
  <c r="G42" i="34"/>
  <c r="F33" i="45" s="1"/>
  <c r="E33" i="45"/>
  <c r="G44" i="34"/>
  <c r="F35" i="45" s="1"/>
  <c r="B22" i="45"/>
  <c r="B29" i="45"/>
  <c r="D29" i="45" s="1"/>
  <c r="B41" i="45"/>
  <c r="C41" i="45" s="1"/>
  <c r="E22" i="45"/>
  <c r="B35" i="45"/>
  <c r="D35" i="45" s="1"/>
  <c r="G50" i="34"/>
  <c r="F41" i="45" s="1"/>
  <c r="E29" i="45"/>
  <c r="B30" i="45"/>
  <c r="D30" i="45" s="1"/>
  <c r="B43" i="45"/>
  <c r="D43" i="45" s="1"/>
  <c r="E43" i="45"/>
  <c r="G52" i="34"/>
  <c r="F43" i="45" s="1"/>
  <c r="B23" i="45"/>
  <c r="C23" i="45" s="1"/>
  <c r="E36" i="45"/>
  <c r="G45" i="34"/>
  <c r="F36" i="45" s="1"/>
  <c r="G49" i="34"/>
  <c r="F40" i="45" s="1"/>
  <c r="E40" i="45"/>
  <c r="E34" i="45"/>
  <c r="G43" i="34"/>
  <c r="F34" i="45" s="1"/>
  <c r="B27" i="45"/>
  <c r="D27" i="45" s="1"/>
  <c r="E27" i="45"/>
  <c r="B34" i="45"/>
  <c r="C34" i="45" s="1"/>
  <c r="E28" i="45"/>
  <c r="B28" i="45"/>
  <c r="D28" i="45" s="1"/>
  <c r="B40" i="45"/>
  <c r="D40" i="45" s="1"/>
  <c r="D42" i="45"/>
  <c r="C45" i="45"/>
  <c r="D45" i="45"/>
  <c r="C44" i="45"/>
  <c r="D44" i="45"/>
  <c r="C38" i="45"/>
  <c r="D38" i="45"/>
  <c r="C37" i="45"/>
  <c r="D37" i="45"/>
  <c r="C36" i="45"/>
  <c r="D36" i="45"/>
  <c r="D33" i="45"/>
  <c r="C33" i="45"/>
  <c r="C32" i="45"/>
  <c r="D32" i="45"/>
  <c r="C31" i="45"/>
  <c r="D31" i="45"/>
  <c r="C14" i="45"/>
  <c r="D14" i="45"/>
  <c r="A45" i="35"/>
  <c r="A57" i="35" s="1"/>
  <c r="I123" i="4"/>
  <c r="K123" i="4"/>
  <c r="J123" i="4"/>
  <c r="Y34" i="34"/>
  <c r="W35" i="34"/>
  <c r="D26" i="45"/>
  <c r="C26" i="45"/>
  <c r="I43" i="34"/>
  <c r="I52" i="34"/>
  <c r="I50" i="34"/>
  <c r="I41" i="34"/>
  <c r="Z34" i="34"/>
  <c r="I47" i="34"/>
  <c r="X35" i="34"/>
  <c r="I51" i="34"/>
  <c r="I40" i="34"/>
  <c r="I46" i="34"/>
  <c r="D24" i="45" l="1"/>
  <c r="C25" i="45"/>
  <c r="D112" i="76"/>
  <c r="D113" i="71"/>
  <c r="D114" i="71" s="1"/>
  <c r="D115" i="75"/>
  <c r="D113" i="75"/>
  <c r="D114" i="75" s="1"/>
  <c r="D112" i="70"/>
  <c r="D115" i="71"/>
  <c r="D112" i="75"/>
  <c r="AA87" i="75"/>
  <c r="A86" i="75"/>
  <c r="D115" i="76"/>
  <c r="D113" i="76"/>
  <c r="D114" i="76" s="1"/>
  <c r="AA91" i="76"/>
  <c r="A90" i="76"/>
  <c r="D112" i="71"/>
  <c r="D115" i="72"/>
  <c r="D112" i="72"/>
  <c r="D115" i="74"/>
  <c r="D112" i="74"/>
  <c r="A86" i="72"/>
  <c r="AA87" i="72"/>
  <c r="D115" i="68"/>
  <c r="D113" i="72"/>
  <c r="D114" i="72" s="1"/>
  <c r="D113" i="74"/>
  <c r="D114" i="74" s="1"/>
  <c r="D115" i="73"/>
  <c r="D113" i="73"/>
  <c r="D114" i="73" s="1"/>
  <c r="D112" i="73"/>
  <c r="D113" i="68"/>
  <c r="D114" i="68" s="1"/>
  <c r="AA91" i="70"/>
  <c r="A90" i="70"/>
  <c r="D115" i="69"/>
  <c r="D113" i="69"/>
  <c r="D114" i="69" s="1"/>
  <c r="D112" i="69"/>
  <c r="D115" i="70"/>
  <c r="D113" i="70"/>
  <c r="D114" i="70" s="1"/>
  <c r="AA96" i="69"/>
  <c r="A95" i="69"/>
  <c r="D112" i="68"/>
  <c r="AA90" i="68"/>
  <c r="A87" i="68"/>
  <c r="C39" i="45"/>
  <c r="C35" i="45"/>
  <c r="D41" i="45"/>
  <c r="J43" i="45"/>
  <c r="J42" i="45"/>
  <c r="J41" i="45"/>
  <c r="J38" i="45"/>
  <c r="J37" i="45"/>
  <c r="J34" i="45"/>
  <c r="J31" i="45"/>
  <c r="J32" i="45"/>
  <c r="C43" i="45"/>
  <c r="C40" i="45"/>
  <c r="D34" i="45"/>
  <c r="H123" i="4"/>
  <c r="H122" i="4"/>
  <c r="D122" i="4" s="1"/>
  <c r="W36" i="34"/>
  <c r="Y35" i="34"/>
  <c r="C29" i="45"/>
  <c r="C28" i="45"/>
  <c r="C27" i="45"/>
  <c r="D23" i="45"/>
  <c r="C30" i="45"/>
  <c r="C22" i="45"/>
  <c r="I48" i="34"/>
  <c r="E40" i="34"/>
  <c r="I44" i="34"/>
  <c r="I53" i="34"/>
  <c r="E38" i="34"/>
  <c r="E33" i="34"/>
  <c r="Z35" i="34"/>
  <c r="E34" i="34"/>
  <c r="E39" i="34"/>
  <c r="X36" i="34"/>
  <c r="E35" i="34"/>
  <c r="I49" i="34"/>
  <c r="I42" i="34"/>
  <c r="E37" i="34"/>
  <c r="I45" i="34"/>
  <c r="E32" i="34"/>
  <c r="I54" i="34"/>
  <c r="E36" i="34"/>
  <c r="E41" i="34"/>
  <c r="AA92" i="76" l="1"/>
  <c r="A91" i="76"/>
  <c r="AA90" i="75"/>
  <c r="A87" i="75"/>
  <c r="AA90" i="72"/>
  <c r="A87" i="72"/>
  <c r="AA97" i="69"/>
  <c r="A96" i="69"/>
  <c r="AA92" i="70"/>
  <c r="A91" i="70"/>
  <c r="A90" i="68"/>
  <c r="AA91" i="68"/>
  <c r="J36" i="45"/>
  <c r="J40" i="45"/>
  <c r="J35" i="45"/>
  <c r="J39" i="45"/>
  <c r="J44" i="45"/>
  <c r="J45" i="45"/>
  <c r="J33" i="45"/>
  <c r="G41" i="34"/>
  <c r="F32" i="45" s="1"/>
  <c r="G40" i="34"/>
  <c r="F31" i="45" s="1"/>
  <c r="G39" i="34"/>
  <c r="F30" i="45" s="1"/>
  <c r="G38" i="34"/>
  <c r="F29" i="45" s="1"/>
  <c r="G37" i="34"/>
  <c r="F28" i="45" s="1"/>
  <c r="G36" i="34"/>
  <c r="F27" i="45" s="1"/>
  <c r="G35" i="34"/>
  <c r="F26" i="45" s="1"/>
  <c r="G34" i="34"/>
  <c r="F25" i="45" s="1"/>
  <c r="G33" i="34"/>
  <c r="F24" i="45" s="1"/>
  <c r="G32" i="34"/>
  <c r="F23" i="45" s="1"/>
  <c r="F14" i="45"/>
  <c r="W37" i="34"/>
  <c r="Y36" i="34"/>
  <c r="J48" i="34"/>
  <c r="J44" i="34"/>
  <c r="J43" i="34"/>
  <c r="J50" i="34"/>
  <c r="J47" i="34"/>
  <c r="J49" i="34"/>
  <c r="J42" i="34"/>
  <c r="J45" i="34"/>
  <c r="J52" i="34"/>
  <c r="J51" i="34"/>
  <c r="J41" i="34"/>
  <c r="Z36" i="34"/>
  <c r="J54" i="34"/>
  <c r="J46" i="34"/>
  <c r="J53" i="34"/>
  <c r="J40" i="34"/>
  <c r="X37" i="34"/>
  <c r="AA91" i="75" l="1"/>
  <c r="A90" i="75"/>
  <c r="AA93" i="76"/>
  <c r="A92" i="76"/>
  <c r="AA91" i="72"/>
  <c r="A90" i="72"/>
  <c r="AA93" i="70"/>
  <c r="A92" i="70"/>
  <c r="AA98" i="69"/>
  <c r="A97" i="69"/>
  <c r="AA92" i="68"/>
  <c r="A91" i="68"/>
  <c r="W38" i="34"/>
  <c r="Y37" i="34"/>
  <c r="K47" i="34"/>
  <c r="K48" i="34"/>
  <c r="K54" i="34"/>
  <c r="K51" i="34"/>
  <c r="K41" i="34"/>
  <c r="K40" i="34"/>
  <c r="K52" i="34"/>
  <c r="K46" i="34"/>
  <c r="K42" i="34"/>
  <c r="K50" i="34"/>
  <c r="K53" i="34"/>
  <c r="K49" i="34"/>
  <c r="K45" i="34"/>
  <c r="K43" i="34"/>
  <c r="K44" i="34"/>
  <c r="Z37" i="34"/>
  <c r="X38" i="34"/>
  <c r="AA92" i="75" l="1"/>
  <c r="A91" i="75"/>
  <c r="AA94" i="76"/>
  <c r="A93" i="76"/>
  <c r="AA92" i="72"/>
  <c r="A91" i="72"/>
  <c r="AA99" i="69"/>
  <c r="A98" i="69"/>
  <c r="AA94" i="70"/>
  <c r="A93" i="70"/>
  <c r="AA93" i="68"/>
  <c r="A92" i="68"/>
  <c r="AA52" i="34"/>
  <c r="AA45" i="34"/>
  <c r="AA41" i="34"/>
  <c r="AA44" i="34"/>
  <c r="AA49" i="34"/>
  <c r="AA51" i="34"/>
  <c r="AA53" i="34"/>
  <c r="AA54" i="34"/>
  <c r="AA48" i="34"/>
  <c r="AA42" i="34"/>
  <c r="AA47" i="34"/>
  <c r="AA50" i="34"/>
  <c r="AA46" i="34"/>
  <c r="AA43" i="34"/>
  <c r="AA40" i="34"/>
  <c r="W39" i="34"/>
  <c r="Y38" i="34"/>
  <c r="H46" i="34"/>
  <c r="L46" i="34"/>
  <c r="L43" i="34"/>
  <c r="H43" i="34"/>
  <c r="L40" i="34"/>
  <c r="H40" i="34"/>
  <c r="H45" i="34"/>
  <c r="L45" i="34"/>
  <c r="H41" i="34"/>
  <c r="L41" i="34"/>
  <c r="H52" i="34"/>
  <c r="L52" i="34"/>
  <c r="H49" i="34"/>
  <c r="L49" i="34"/>
  <c r="L51" i="34"/>
  <c r="H51" i="34"/>
  <c r="L44" i="34"/>
  <c r="H44" i="34"/>
  <c r="H53" i="34"/>
  <c r="L53" i="34"/>
  <c r="H54" i="34"/>
  <c r="L54" i="34"/>
  <c r="L50" i="34"/>
  <c r="H50" i="34"/>
  <c r="L48" i="34"/>
  <c r="H48" i="34"/>
  <c r="L42" i="34"/>
  <c r="H42" i="34"/>
  <c r="L47" i="34"/>
  <c r="H47" i="34"/>
  <c r="Z38" i="34"/>
  <c r="X39" i="34"/>
  <c r="AA95" i="76" l="1"/>
  <c r="A94" i="76"/>
  <c r="AA93" i="75"/>
  <c r="A92" i="75"/>
  <c r="AA93" i="72"/>
  <c r="A92" i="72"/>
  <c r="AA95" i="70"/>
  <c r="A94" i="70"/>
  <c r="AA100" i="69"/>
  <c r="A99" i="69"/>
  <c r="A93" i="68"/>
  <c r="AA94" i="68"/>
  <c r="S47" i="34"/>
  <c r="S40" i="34"/>
  <c r="S50" i="34"/>
  <c r="S51" i="34"/>
  <c r="S54" i="34"/>
  <c r="S49" i="34"/>
  <c r="S53" i="34"/>
  <c r="S52" i="34"/>
  <c r="S42" i="34"/>
  <c r="S43" i="34"/>
  <c r="S48" i="34"/>
  <c r="S44" i="34"/>
  <c r="S41" i="34"/>
  <c r="S46" i="34"/>
  <c r="S45" i="34"/>
  <c r="Y39" i="34"/>
  <c r="W40" i="34"/>
  <c r="Z39" i="34"/>
  <c r="X40" i="34"/>
  <c r="AA94" i="75" l="1"/>
  <c r="A93" i="75"/>
  <c r="AA96" i="76"/>
  <c r="A95" i="76"/>
  <c r="AA94" i="72"/>
  <c r="A93" i="72"/>
  <c r="AA102" i="69"/>
  <c r="A100" i="69"/>
  <c r="AA96" i="70"/>
  <c r="A95" i="70"/>
  <c r="AA95" i="68"/>
  <c r="A94" i="68"/>
  <c r="Y40" i="34"/>
  <c r="W41" i="34"/>
  <c r="X41" i="34"/>
  <c r="Z40" i="34"/>
  <c r="AA95" i="75" l="1"/>
  <c r="A94" i="75"/>
  <c r="AA97" i="76"/>
  <c r="A96" i="76"/>
  <c r="AA95" i="72"/>
  <c r="A94" i="72"/>
  <c r="AA97" i="70"/>
  <c r="A96" i="70"/>
  <c r="AA106" i="69"/>
  <c r="A102" i="69"/>
  <c r="AA96" i="68"/>
  <c r="A95" i="68"/>
  <c r="Y41" i="34"/>
  <c r="W42" i="34"/>
  <c r="Z41" i="34"/>
  <c r="X42" i="34"/>
  <c r="AA98" i="76" l="1"/>
  <c r="A97" i="76"/>
  <c r="AA96" i="75"/>
  <c r="A95" i="75"/>
  <c r="AA96" i="72"/>
  <c r="A95" i="72"/>
  <c r="AA107" i="69"/>
  <c r="A107" i="69" s="1"/>
  <c r="A106" i="69"/>
  <c r="AA98" i="70"/>
  <c r="A97" i="70"/>
  <c r="AA97" i="68"/>
  <c r="A96" i="68"/>
  <c r="Y42" i="34"/>
  <c r="W43" i="34"/>
  <c r="X43" i="34"/>
  <c r="Z42" i="34"/>
  <c r="AA97" i="75" l="1"/>
  <c r="A96" i="75"/>
  <c r="AA99" i="76"/>
  <c r="A98" i="76"/>
  <c r="AA97" i="72"/>
  <c r="A96" i="72"/>
  <c r="A98" i="70"/>
  <c r="AA99" i="70"/>
  <c r="A97" i="68"/>
  <c r="AA98" i="68"/>
  <c r="Y43" i="34"/>
  <c r="W44" i="34"/>
  <c r="X44" i="34"/>
  <c r="Z43" i="34"/>
  <c r="AA100" i="76" l="1"/>
  <c r="A99" i="76"/>
  <c r="AA98" i="75"/>
  <c r="A97" i="75"/>
  <c r="AA98" i="72"/>
  <c r="A97" i="72"/>
  <c r="AA100" i="70"/>
  <c r="A99" i="70"/>
  <c r="AA99" i="68"/>
  <c r="A98" i="68"/>
  <c r="Y44" i="34"/>
  <c r="W45" i="34"/>
  <c r="X45" i="34"/>
  <c r="Z44" i="34"/>
  <c r="AA99" i="75" l="1"/>
  <c r="A98" i="75"/>
  <c r="AA102" i="76"/>
  <c r="A100" i="76"/>
  <c r="AA99" i="72"/>
  <c r="A98" i="72"/>
  <c r="AA102" i="70"/>
  <c r="A100" i="70"/>
  <c r="AA100" i="68"/>
  <c r="A99" i="68"/>
  <c r="Y45" i="34"/>
  <c r="W46" i="34"/>
  <c r="Z45" i="34"/>
  <c r="X46" i="34"/>
  <c r="AA106" i="76" l="1"/>
  <c r="A102" i="76"/>
  <c r="AA100" i="75"/>
  <c r="A99" i="75"/>
  <c r="AA100" i="72"/>
  <c r="A99" i="72"/>
  <c r="AA106" i="70"/>
  <c r="A102" i="70"/>
  <c r="A100" i="68"/>
  <c r="AA102" i="68"/>
  <c r="Y46" i="34"/>
  <c r="W47" i="34"/>
  <c r="Z46" i="34"/>
  <c r="X47" i="34"/>
  <c r="AA102" i="75" l="1"/>
  <c r="A100" i="75"/>
  <c r="AA107" i="76"/>
  <c r="A107" i="76" s="1"/>
  <c r="A106" i="76"/>
  <c r="AA102" i="72"/>
  <c r="A100" i="72"/>
  <c r="AA107" i="70"/>
  <c r="A107" i="70" s="1"/>
  <c r="A106" i="70"/>
  <c r="AA106" i="68"/>
  <c r="A102" i="68"/>
  <c r="Y47" i="34"/>
  <c r="W48" i="34"/>
  <c r="X48" i="34"/>
  <c r="Z47" i="34"/>
  <c r="AA106" i="75" l="1"/>
  <c r="A102" i="75"/>
  <c r="AA106" i="72"/>
  <c r="A102" i="72"/>
  <c r="A106" i="68"/>
  <c r="AA107" i="68"/>
  <c r="A107" i="68" s="1"/>
  <c r="Y48" i="34"/>
  <c r="W49" i="34"/>
  <c r="X49" i="34"/>
  <c r="Z48" i="34"/>
  <c r="AA107" i="75" l="1"/>
  <c r="A107" i="75" s="1"/>
  <c r="A106" i="75"/>
  <c r="AA107" i="72"/>
  <c r="A107" i="72" s="1"/>
  <c r="A106" i="72"/>
  <c r="Y49" i="34"/>
  <c r="W50" i="34"/>
  <c r="Z49" i="34"/>
  <c r="X50" i="34"/>
  <c r="W51" i="34" l="1"/>
  <c r="Y50" i="34"/>
  <c r="Z50" i="34"/>
  <c r="X51" i="34"/>
  <c r="W52" i="34" l="1"/>
  <c r="Y51" i="34"/>
  <c r="Z51" i="34"/>
  <c r="X52" i="34"/>
  <c r="Y52" i="34" l="1"/>
  <c r="W53" i="34"/>
  <c r="Z52" i="34"/>
  <c r="X53" i="34"/>
  <c r="W54" i="34" l="1"/>
  <c r="Y53" i="34"/>
  <c r="X54" i="34"/>
  <c r="Z53" i="34"/>
  <c r="Y54" i="34" l="1"/>
  <c r="Z54" i="34"/>
  <c r="G14" i="45" l="1"/>
  <c r="T30" i="34"/>
  <c r="C5" i="35" l="1"/>
  <c r="D68" i="4"/>
  <c r="F30" i="34"/>
  <c r="D30" i="34"/>
  <c r="C119" i="4"/>
  <c r="E21" i="45" l="1"/>
  <c r="D43" i="4"/>
  <c r="H121" i="4"/>
  <c r="H54" i="4"/>
  <c r="N121" i="4"/>
  <c r="N124" i="4" s="1"/>
  <c r="M121" i="4"/>
  <c r="M124" i="4" s="1"/>
  <c r="O121" i="4"/>
  <c r="O124" i="4" s="1"/>
  <c r="I121" i="4"/>
  <c r="I124" i="4" s="1"/>
  <c r="K121" i="4"/>
  <c r="K124" i="4" s="1"/>
  <c r="I54" i="4"/>
  <c r="I55" i="4" s="1"/>
  <c r="J121" i="4"/>
  <c r="J124" i="4" s="1"/>
  <c r="L121" i="4"/>
  <c r="L124" i="4" s="1"/>
  <c r="Q121" i="4"/>
  <c r="P121" i="4"/>
  <c r="P124" i="4" s="1"/>
  <c r="P48" i="4"/>
  <c r="Q54" i="4"/>
  <c r="Q55" i="4" s="1"/>
  <c r="O54" i="4"/>
  <c r="O55" i="4" s="1"/>
  <c r="O48" i="4"/>
  <c r="P54" i="4"/>
  <c r="P55" i="4" s="1"/>
  <c r="J54" i="4"/>
  <c r="J55" i="4" s="1"/>
  <c r="M48" i="4"/>
  <c r="K54" i="4"/>
  <c r="K55" i="4" s="1"/>
  <c r="H48" i="4"/>
  <c r="L48" i="4"/>
  <c r="I48" i="4"/>
  <c r="M54" i="4"/>
  <c r="M55" i="4" s="1"/>
  <c r="Q48" i="4"/>
  <c r="N54" i="4"/>
  <c r="N55" i="4" s="1"/>
  <c r="K48" i="4"/>
  <c r="J48" i="4"/>
  <c r="N48" i="4"/>
  <c r="L54" i="4"/>
  <c r="L55" i="4" s="1"/>
  <c r="D66" i="4"/>
  <c r="Q123" i="4" l="1"/>
  <c r="D123" i="4" s="1"/>
  <c r="D67" i="4"/>
  <c r="H55" i="4"/>
  <c r="D55" i="4" s="1"/>
  <c r="D54" i="4"/>
  <c r="H124" i="4"/>
  <c r="D121" i="4"/>
  <c r="D124" i="4" s="1"/>
  <c r="D106" i="4" s="1"/>
  <c r="D109" i="4" s="1"/>
  <c r="A107" i="4"/>
  <c r="A71" i="4"/>
  <c r="A92" i="4"/>
  <c r="A33" i="4"/>
  <c r="A44" i="4"/>
  <c r="A27" i="4"/>
  <c r="A22" i="4"/>
  <c r="A118" i="4"/>
  <c r="A28" i="4"/>
  <c r="A85" i="4"/>
  <c r="A64" i="4"/>
  <c r="A58" i="4"/>
  <c r="A18" i="4"/>
  <c r="A124" i="4"/>
  <c r="A43" i="4"/>
  <c r="A95" i="4"/>
  <c r="A48" i="4"/>
  <c r="A65" i="4"/>
  <c r="A90" i="4"/>
  <c r="A36" i="4"/>
  <c r="A70" i="4"/>
  <c r="A98" i="4"/>
  <c r="A77" i="4"/>
  <c r="A74" i="4"/>
  <c r="A123" i="4"/>
  <c r="A113" i="4"/>
  <c r="A40" i="4"/>
  <c r="A83" i="4"/>
  <c r="A63" i="4"/>
  <c r="A21" i="4"/>
  <c r="A32" i="4"/>
  <c r="A23" i="4"/>
  <c r="A37" i="4"/>
  <c r="A17" i="4"/>
  <c r="A82" i="4"/>
  <c r="A99" i="4"/>
  <c r="A45" i="4"/>
  <c r="A56" i="4"/>
  <c r="A73" i="4"/>
  <c r="A49" i="4"/>
  <c r="A51" i="4"/>
  <c r="A84" i="4"/>
  <c r="A122" i="4"/>
  <c r="A120" i="4"/>
  <c r="A57" i="4"/>
  <c r="A101" i="4"/>
  <c r="A31" i="4"/>
  <c r="A72" i="4"/>
  <c r="A121" i="4"/>
  <c r="A80" i="4"/>
  <c r="A109" i="4"/>
  <c r="A38" i="4"/>
  <c r="A20" i="4"/>
  <c r="A66" i="4"/>
  <c r="A108" i="4"/>
  <c r="A39" i="4"/>
  <c r="A106" i="4"/>
  <c r="A97" i="4"/>
  <c r="A16" i="4"/>
  <c r="A19" i="4"/>
  <c r="A30" i="4"/>
  <c r="A78" i="4"/>
  <c r="A35" i="4"/>
  <c r="A94" i="4"/>
  <c r="A114" i="4"/>
  <c r="A53" i="4"/>
  <c r="A115" i="4"/>
  <c r="A79" i="4"/>
  <c r="A102" i="4"/>
  <c r="A25" i="4"/>
  <c r="A87" i="4"/>
  <c r="A96" i="4"/>
  <c r="A119" i="4"/>
  <c r="A24" i="4"/>
  <c r="A112" i="4"/>
  <c r="A26" i="4"/>
  <c r="A81" i="4"/>
  <c r="A55" i="4"/>
  <c r="H64" i="4"/>
  <c r="A100" i="4"/>
  <c r="A59" i="4"/>
  <c r="A52" i="4"/>
  <c r="A69" i="4"/>
  <c r="A41" i="4"/>
  <c r="A50" i="4"/>
  <c r="A34" i="4"/>
  <c r="A67" i="4"/>
  <c r="A13" i="4"/>
  <c r="L77" i="4"/>
  <c r="A54" i="4"/>
  <c r="A125" i="4"/>
  <c r="A91" i="4"/>
  <c r="A86" i="4"/>
  <c r="A93" i="4"/>
  <c r="A29" i="4"/>
  <c r="A42" i="4"/>
  <c r="D33" i="4" l="1"/>
  <c r="Q124" i="4"/>
  <c r="B21" i="45"/>
  <c r="D22" i="45"/>
  <c r="E31" i="34"/>
  <c r="D30" i="4" l="1"/>
  <c r="D36" i="4"/>
  <c r="K74" i="4" s="1"/>
  <c r="D74" i="4" s="1"/>
  <c r="G31" i="34"/>
  <c r="F22" i="45" s="1"/>
  <c r="D107" i="4"/>
  <c r="D41" i="4"/>
  <c r="C21" i="45"/>
  <c r="D21" i="45"/>
  <c r="J32" i="34"/>
  <c r="J36" i="34"/>
  <c r="E30" i="34"/>
  <c r="J39" i="34"/>
  <c r="J38" i="34"/>
  <c r="J30" i="34"/>
  <c r="J34" i="34"/>
  <c r="J37" i="34"/>
  <c r="J31" i="34"/>
  <c r="J33" i="34"/>
  <c r="J35" i="34"/>
  <c r="E55" i="34" l="1"/>
  <c r="G30" i="34"/>
  <c r="F21" i="45" s="1"/>
  <c r="D46" i="45"/>
  <c r="D12" i="45"/>
  <c r="D99" i="4"/>
  <c r="D112" i="4" s="1"/>
  <c r="C12" i="45"/>
  <c r="C46" i="45"/>
  <c r="D24" i="34" l="1"/>
  <c r="D102" i="4"/>
  <c r="D115" i="4" s="1"/>
  <c r="G55" i="34"/>
  <c r="G4" i="21" s="1"/>
  <c r="D100" i="4"/>
  <c r="F12" i="45"/>
  <c r="F46" i="45"/>
  <c r="I31" i="34"/>
  <c r="I33" i="34"/>
  <c r="I30" i="34"/>
  <c r="I34" i="34"/>
  <c r="I37" i="34"/>
  <c r="I32" i="34"/>
  <c r="I38" i="34"/>
  <c r="I39" i="34"/>
  <c r="I36" i="34"/>
  <c r="I35" i="34"/>
  <c r="K39" i="34" l="1"/>
  <c r="J30" i="45"/>
  <c r="K38" i="34"/>
  <c r="J29" i="45"/>
  <c r="J28" i="45"/>
  <c r="K37" i="34"/>
  <c r="K36" i="34"/>
  <c r="J27" i="45"/>
  <c r="J26" i="45"/>
  <c r="K35" i="34"/>
  <c r="J25" i="45"/>
  <c r="K34" i="34"/>
  <c r="K33" i="34"/>
  <c r="J24" i="45"/>
  <c r="K32" i="34"/>
  <c r="J23" i="45"/>
  <c r="D13" i="34"/>
  <c r="K30" i="34"/>
  <c r="H30" i="34" s="1"/>
  <c r="S30" i="34" s="1"/>
  <c r="J21" i="45"/>
  <c r="D113" i="4"/>
  <c r="D114" i="4" s="1"/>
  <c r="K31" i="34"/>
  <c r="J22" i="45"/>
  <c r="D21" i="34"/>
  <c r="D22" i="34" s="1"/>
  <c r="H39" i="34" l="1"/>
  <c r="S39" i="34" s="1"/>
  <c r="L39" i="34"/>
  <c r="AA39" i="34"/>
  <c r="L38" i="34"/>
  <c r="AA38" i="34"/>
  <c r="H38" i="34"/>
  <c r="S38" i="34" s="1"/>
  <c r="AA37" i="34"/>
  <c r="H37" i="34"/>
  <c r="S37" i="34" s="1"/>
  <c r="L37" i="34"/>
  <c r="AA36" i="34"/>
  <c r="L36" i="34"/>
  <c r="H36" i="34"/>
  <c r="S36" i="34" s="1"/>
  <c r="H35" i="34"/>
  <c r="S35" i="34" s="1"/>
  <c r="L35" i="34"/>
  <c r="AA35" i="34"/>
  <c r="L34" i="34"/>
  <c r="H34" i="34"/>
  <c r="S34" i="34" s="1"/>
  <c r="AA34" i="34"/>
  <c r="H33" i="34"/>
  <c r="S33" i="34" s="1"/>
  <c r="AA33" i="34"/>
  <c r="L33" i="34"/>
  <c r="H32" i="34"/>
  <c r="S32" i="34" s="1"/>
  <c r="L32" i="34"/>
  <c r="AA32" i="34"/>
  <c r="J12" i="45"/>
  <c r="L30" i="34"/>
  <c r="AA30" i="34"/>
  <c r="AA31" i="34"/>
  <c r="H31" i="34"/>
  <c r="L31" i="34"/>
  <c r="D14" i="34" l="1"/>
  <c r="D15" i="34" s="1"/>
  <c r="AC9" i="13" s="1"/>
  <c r="S31" i="34"/>
  <c r="S55" i="34" s="1"/>
  <c r="H55" i="34"/>
  <c r="D17" i="34" l="1"/>
  <c r="AF11" i="13" s="1"/>
  <c r="D18" i="34" l="1"/>
  <c r="N34" i="34" s="1"/>
  <c r="O34" i="34" s="1"/>
  <c r="G22" i="45" l="1"/>
  <c r="M36" i="34"/>
  <c r="N50" i="34"/>
  <c r="O50" i="34" s="1"/>
  <c r="M54" i="34"/>
  <c r="G55" i="45"/>
  <c r="G56" i="45"/>
  <c r="M44" i="34"/>
  <c r="G59" i="45"/>
  <c r="N37" i="34"/>
  <c r="O37" i="34" s="1"/>
  <c r="M41" i="34"/>
  <c r="G39" i="45"/>
  <c r="G65" i="45"/>
  <c r="M35" i="34"/>
  <c r="G53" i="45"/>
  <c r="N54" i="34"/>
  <c r="O54" i="34" s="1"/>
  <c r="M51" i="34"/>
  <c r="M50" i="34"/>
  <c r="M33" i="34"/>
  <c r="N45" i="34"/>
  <c r="O45" i="34" s="1"/>
  <c r="N33" i="34"/>
  <c r="O33" i="34" s="1"/>
  <c r="N31" i="34"/>
  <c r="O31" i="34" s="1"/>
  <c r="N40" i="34"/>
  <c r="O40" i="34" s="1"/>
  <c r="N48" i="34"/>
  <c r="O48" i="34" s="1"/>
  <c r="N47" i="34"/>
  <c r="O47" i="34" s="1"/>
  <c r="N32" i="34"/>
  <c r="O32" i="34" s="1"/>
  <c r="N51" i="34"/>
  <c r="O51" i="34" s="1"/>
  <c r="N38" i="34"/>
  <c r="O38" i="34" s="1"/>
  <c r="N52" i="34"/>
  <c r="O52" i="34" s="1"/>
  <c r="G60" i="45"/>
  <c r="N42" i="34"/>
  <c r="O42" i="34" s="1"/>
  <c r="G43" i="45"/>
  <c r="G42" i="45"/>
  <c r="N43" i="34"/>
  <c r="O43" i="34" s="1"/>
  <c r="G44" i="45"/>
  <c r="G37" i="45"/>
  <c r="G30" i="45"/>
  <c r="G28" i="45"/>
  <c r="G64" i="45"/>
  <c r="M45" i="34"/>
  <c r="G62" i="45"/>
  <c r="G70" i="45"/>
  <c r="N35" i="34"/>
  <c r="O35" i="34" s="1"/>
  <c r="M37" i="34"/>
  <c r="G61" i="45"/>
  <c r="M42" i="34"/>
  <c r="M38" i="34"/>
  <c r="G71" i="45"/>
  <c r="G63" i="45"/>
  <c r="N41" i="34"/>
  <c r="O41" i="34" s="1"/>
  <c r="G45" i="45"/>
  <c r="G24" i="45"/>
  <c r="N44" i="34"/>
  <c r="O44" i="34" s="1"/>
  <c r="G32" i="45"/>
  <c r="M34" i="34"/>
  <c r="M49" i="34"/>
  <c r="G54" i="45"/>
  <c r="G20" i="45"/>
  <c r="M32" i="34"/>
  <c r="G52" i="45"/>
  <c r="G33" i="45"/>
  <c r="N49" i="34"/>
  <c r="O49" i="34" s="1"/>
  <c r="M30" i="34"/>
  <c r="N46" i="34"/>
  <c r="O46" i="34" s="1"/>
  <c r="G29" i="45"/>
  <c r="G67" i="45"/>
  <c r="G23" i="45"/>
  <c r="G25" i="45"/>
  <c r="M48" i="34"/>
  <c r="G35" i="45"/>
  <c r="G36" i="45"/>
  <c r="G40" i="45"/>
  <c r="G27" i="45"/>
  <c r="M40" i="34"/>
  <c r="G31" i="45"/>
  <c r="G66" i="45"/>
  <c r="G58" i="45"/>
  <c r="M31" i="34"/>
  <c r="N39" i="34"/>
  <c r="O39" i="34" s="1"/>
  <c r="G69" i="45"/>
  <c r="G26" i="45"/>
  <c r="G38" i="45"/>
  <c r="N30" i="34"/>
  <c r="O30" i="34" s="1"/>
  <c r="G57" i="45"/>
  <c r="G34" i="45"/>
  <c r="M39" i="34"/>
  <c r="M53" i="34"/>
  <c r="N53" i="34"/>
  <c r="O53" i="34" s="1"/>
  <c r="M46" i="34"/>
  <c r="M47" i="34"/>
  <c r="M43" i="34"/>
  <c r="G41" i="45"/>
  <c r="N36" i="34"/>
  <c r="O36" i="34" s="1"/>
  <c r="G21" i="45"/>
  <c r="G68" i="45"/>
  <c r="M52" i="34"/>
  <c r="M55" i="34" l="1"/>
  <c r="O55" i="34"/>
  <c r="D25" i="34" s="1"/>
  <c r="D26" i="34" s="1"/>
  <c r="D27" i="34" s="1"/>
  <c r="P55" i="34" s="1"/>
  <c r="G6" i="21" s="1"/>
  <c r="G46" i="45"/>
  <c r="G12" i="45"/>
  <c r="N55" i="34"/>
  <c r="G5"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tc={2A9D5DE3-9276-414D-95F3-910A1953077F}</author>
  </authors>
  <commentList>
    <comment ref="W30" authorId="0" shapeId="0" xr:uid="{00000000-0006-0000-0400-00000100000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Muss Zeile von Anhang Risikoabtragung von KW Nr. 1 im Blatt Anhänge sein, d.h. Zeile 24</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Gian-Andri</author>
  </authors>
  <commentList>
    <comment ref="M18" authorId="0" shapeId="0" xr:uid="{00000000-0006-0000-0500-000001000000}">
      <text>
        <r>
          <rPr>
            <b/>
            <sz val="9"/>
            <color indexed="81"/>
            <rFont val="Segoe UI"/>
            <family val="2"/>
          </rPr>
          <t>Gian-Andri:</t>
        </r>
        <r>
          <rPr>
            <sz val="9"/>
            <color indexed="81"/>
            <rFont val="Segoe UI"/>
            <family val="2"/>
          </rPr>
          <t xml:space="preserve">
Hinweis Gesuchsprüfer:
Bei allen angegebenen Kraftwerken mit ungedeckten Gestehungskosten (Spalte J = «Nein»):‎
Für solche Kraftwerke ist zu erwarten, dass auch MP beantragt wird. Diese müssten also bereits im Blatt «Übersicht» aufgeführt und weiter hinten in einem ‎der Blätter «Kraftwerk x» im Detail beschrieben sein. In diesem Fall müsste pro Kraftwerk der Quervergleich gemäss untenstehender Tabelle gemacht werden.
Bei allen angegebenen Kraftwerken mit gedeckten Gestehungskosten (Spalte J = «Ja»):‎
Solche Kraftwerke sind grundsätzlich nicht MP-berechtigt und sollten im Gesuch gar nicht aufgeführt sein.   Vergleich mit Blatt Übersicht und mit den ‎Blättern «Kraftwerk x». ‎
Speziell für das Gesuchsjahr 2018‎
Diejenigen Kraftwerke mit: ‎
• Absatz in die GV (Spalte G «Lieferung an Endverbraucher in die Grundversorgung») und nicht gedeckten Gestehungskosten (Spalte J = «Nein») ‎
sind insbesondere für das Gesuchsjahr 2018 relevant, indem die Summe dieser Lieferungen den GV-Abzug für das Produktionsjahr 2017 definiert. Im ‎Gesuchsformular wird diese Summe automatisch berechnet und in das Blatt «Berechnung Marktprämienquote» übertragen. Eine Überprüfung auf Stufe ‎Kraftwerk ist evtl. mittels Geschäftsberichten möglich. Das BFE hat die Möglichkeit, die Daten von der ElCom prüfen zu lassen.‎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Cramer Stefan</author>
  </authors>
  <commentList>
    <comment ref="M10" authorId="0" shapeId="0" xr:uid="{00000000-0006-0000-0600-000001000000}">
      <text>
        <r>
          <rPr>
            <b/>
            <sz val="12"/>
            <color indexed="81"/>
            <rFont val="Segoe UI"/>
            <family val="2"/>
          </rPr>
          <t xml:space="preserve">Hinweise Gesuchsprüfung:
</t>
        </r>
        <r>
          <rPr>
            <sz val="12"/>
            <color indexed="81"/>
            <rFont val="Segoe UI"/>
            <family val="2"/>
          </rPr>
          <t>In diesem Blatt wird jener Anteil am «Gegenabzug Erneuerbare» (Gegenabzug zum Grundversorgungsabzug) berechnet, der sich aus den eigenen Anlagen ‎des Gesuchstellers ergibt. Das Total (Zelle I8) wird automatisch in das Blatt «Berechnung Marktprämie» übertragen und dort mit dem Anteil aus fremden ‎Anlagen zusammenaddiert. Relevant ist das erst ab dem Gesuchsjahr 2019.‎
Bei der Prüfung ist zu beachten, vgl. auch EnFV Art. 91 Abs. 2 und FAQ
• Technologie Erneuerbaren Energien: Kleinwasserkraft (&lt; 10 MW), Fotovoltaik, Wind, Biomasse.‎ ‎ 
Wärme-Kraft-Kopplungsanlagen sind nur dann zulässig, wenn sie mit EE betrieben werden. Mit Gas oder Öl betriebene gelten nicht.‎
• Ein ist nicht zulässig, ein Wasserkraftwerk oder eine Zentrale hier aufzuführen und gleichzeitig MP dafür zu beantragen =&gt; Vergleich mit Blatt «A - MP» od. «KW-1».‎
• Keine öffentliche Förderung (KEV, MKF oder kantonale Förderung).  KV-Liste konsultieren, im Zweifelsfalle nachfragen.‎
• Standort in der Schweiz: Die ElCom akzeptiert keinen Strom aus ausländischen Erneuerbaren Energien in der Grundversorgung.‎
• Es können mehrere Anlagen in einer Zeile zusammengefasst werden, sofern die übrigen Angaben aus dem Anhang A / 3.1 hervorgehen.‎
Anhand der Anhänge A / 3.1 (Nutzungsrechte und Geschäftsberichte von allen eigenen Anlagen zur Stromproduktion aus erneuerbaren Energien) sollten ‎folgende Prüfungen möglich sein:‎
• Einhaltung der oben erwähnten Bedingungen (Technologie EE, Ausbauleistung, Standort Schweiz, ‎
• Besitz / Besitzanteil des Gesuchstellers
• Jahresenergieproduktion resp. Strommenge
• speziell für Kleinwasserkraft: Wassernutzungsrecht, Konzession
• speziell für PV-Anlagen: Leistung [kW] x 1'000 [Vollast-Sonnenstunden pro Jahr] sollte etwa der angegebenen Jahresenergiemenge entsprechen</t>
        </r>
        <r>
          <rPr>
            <b/>
            <sz val="9"/>
            <color indexed="81"/>
            <rFont val="Segoe UI"/>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Cramer Stefan</author>
  </authors>
  <commentList>
    <comment ref="N13" authorId="0" shapeId="0" xr:uid="{00000000-0006-0000-0700-000001000000}">
      <text>
        <r>
          <rPr>
            <sz val="9"/>
            <color indexed="81"/>
            <rFont val="Segoe UI"/>
            <family val="2"/>
          </rPr>
          <t>Akkzeptanzkriterien:
- Mittel- oder Langfristvertrag
- Herkunftsnachweis (HKN)
- Berechtigung
- nicht andersweitig gefördert (KEV, etc.)
- keine Anlagen mit Einmalvergütung in deren Investitionen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Cramer Stefan</author>
  </authors>
  <commentList>
    <comment ref="Y26" authorId="0" shapeId="0" xr:uid="{00000000-0006-0000-0900-000001000000}">
      <text>
        <r>
          <rPr>
            <b/>
            <sz val="9"/>
            <color indexed="81"/>
            <rFont val="Segoe UI"/>
            <family val="2"/>
          </rPr>
          <t xml:space="preserve">Hinweis: </t>
        </r>
        <r>
          <rPr>
            <sz val="9"/>
            <color indexed="81"/>
            <rFont val="Segoe UI"/>
            <family val="2"/>
          </rPr>
          <t xml:space="preserve">vgl. evtl. Finanzabschlüsse
</t>
        </r>
      </text>
    </comment>
    <comment ref="Y31" authorId="0" shapeId="0" xr:uid="{00000000-0006-0000-0900-000002000000}">
      <text>
        <r>
          <rPr>
            <b/>
            <sz val="9"/>
            <color indexed="81"/>
            <rFont val="Segoe UI"/>
            <family val="2"/>
          </rPr>
          <t xml:space="preserve">Hinweis: 
</t>
        </r>
        <r>
          <rPr>
            <sz val="9"/>
            <color indexed="81"/>
            <rFont val="Segoe UI"/>
            <family val="2"/>
          </rPr>
          <t xml:space="preserve">allfällige Pumpenergie sollte nicht hierin enthalten sein
Achtung: Es gibt Kraftwerke, bei welchen diese Verluste bereits vor der Messung anfallen
</t>
        </r>
      </text>
    </comment>
    <comment ref="Y32" authorId="0" shapeId="0" xr:uid="{00000000-0006-0000-0900-000003000000}">
      <text>
        <r>
          <rPr>
            <b/>
            <sz val="9"/>
            <color indexed="81"/>
            <rFont val="Segoe UI"/>
            <family val="2"/>
          </rPr>
          <t xml:space="preserve">Hinweis: 
</t>
        </r>
        <r>
          <rPr>
            <sz val="9"/>
            <color indexed="81"/>
            <rFont val="Segoe UI"/>
            <family val="2"/>
          </rPr>
          <t xml:space="preserve">allfällige Pumpenergie sollte nicht hierin enthalten sein
Achtung: Es gibt Kraftwerke, bei welchen diese Verluste bereits vor der Messung anfallen
</t>
        </r>
      </text>
    </comment>
    <comment ref="Y34" authorId="0" shapeId="0" xr:uid="{00000000-0006-0000-0900-000004000000}">
      <text>
        <r>
          <rPr>
            <sz val="9"/>
            <color indexed="81"/>
            <rFont val="Segoe UI"/>
            <family val="2"/>
          </rPr>
          <t>vgl. evtl. Finanzabschlüsse</t>
        </r>
      </text>
    </comment>
    <comment ref="Y35" authorId="0" shapeId="0" xr:uid="{00000000-0006-0000-0900-000005000000}">
      <text>
        <r>
          <rPr>
            <b/>
            <sz val="9"/>
            <color indexed="81"/>
            <rFont val="Segoe UI"/>
            <family val="2"/>
          </rPr>
          <t xml:space="preserve">Hinweis: </t>
        </r>
        <r>
          <rPr>
            <sz val="9"/>
            <color indexed="81"/>
            <rFont val="Segoe UI"/>
            <family val="2"/>
          </rPr>
          <t xml:space="preserve">vgl. evtl. Finanzabschlüsse
</t>
        </r>
      </text>
    </comment>
    <comment ref="Y50" authorId="0" shapeId="0" xr:uid="{00000000-0006-0000-0900-000006000000}">
      <text>
        <r>
          <rPr>
            <sz val="9"/>
            <color indexed="81"/>
            <rFont val="Segoe UI"/>
            <family val="2"/>
          </rPr>
          <t>Kraftwerksplan Anhang A / 5.1.5‎
Richtlinie Gestehungskosten
Leitfaden Gesuchsprüfung</t>
        </r>
      </text>
    </comment>
    <comment ref="Y51" authorId="0" shapeId="0" xr:uid="{00000000-0006-0000-0900-000007000000}">
      <text>
        <r>
          <rPr>
            <sz val="9"/>
            <color indexed="81"/>
            <rFont val="Segoe UI"/>
            <family val="2"/>
          </rPr>
          <t xml:space="preserve">Relevant für Beurteilung Anspruchs-‎berechtigung
Plausibilität:‎
• ‎≥Nettoproduktion/ (0.8x8760)‎
• Angaben Kanton (Wasserzins)‎
• bei bekannten Abflussmengen bei ‎der Fassung  Berechnung ‎möglich (Excel liegt vor)‎
</t>
        </r>
      </text>
    </comment>
    <comment ref="Y56" authorId="0" shapeId="0" xr:uid="{00000000-0006-0000-0900-000008000000}">
      <text>
        <r>
          <rPr>
            <sz val="9"/>
            <color indexed="81"/>
            <rFont val="Segoe UI"/>
            <family val="2"/>
          </rPr>
          <t xml:space="preserve">siehe «Liste aller KEV-Bezüger im Jahr ‎‎2017», publiziert vom BFE‎
http://www.bfe.admin.ch/themen/00612/02073/index.html?lang=‎de&amp;dossier_id=02166‎
</t>
        </r>
      </text>
    </comment>
    <comment ref="Y57" authorId="0" shapeId="0" xr:uid="{00000000-0006-0000-0900-000009000000}">
      <text>
        <r>
          <rPr>
            <sz val="9"/>
            <color indexed="81"/>
            <rFont val="Segoe UI"/>
            <family val="2"/>
          </rPr>
          <t xml:space="preserve">siehe «Liste aller KEV-Bezüger im Jahr ‎‎2017», publiziert vom BFE‎
http://www.bfe.admin.ch/themen/00612/02073/index.html?lang=‎de&amp;dossier_id=02166‎
</t>
        </r>
      </text>
    </comment>
    <comment ref="Y58" authorId="0" shapeId="0" xr:uid="{00000000-0006-0000-0900-00000B000000}">
      <text>
        <r>
          <rPr>
            <sz val="9"/>
            <color indexed="81"/>
            <rFont val="Segoe UI"/>
            <family val="2"/>
          </rPr>
          <t xml:space="preserve">Liste vom BAFU beantragt  (TNG, ‎‎20.4.2018)‎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Cramer Stefan</author>
  </authors>
  <commentList>
    <comment ref="Y26" authorId="0" shapeId="0" xr:uid="{F2A58D4D-3E70-4874-883A-585EE4B3AD56}">
      <text>
        <r>
          <rPr>
            <b/>
            <sz val="9"/>
            <color indexed="81"/>
            <rFont val="Segoe UI"/>
            <family val="2"/>
          </rPr>
          <t xml:space="preserve">Hinweis: </t>
        </r>
        <r>
          <rPr>
            <sz val="9"/>
            <color indexed="81"/>
            <rFont val="Segoe UI"/>
            <family val="2"/>
          </rPr>
          <t xml:space="preserve">vgl. evtl. Finanzabschlüsse
</t>
        </r>
      </text>
    </comment>
    <comment ref="Y31" authorId="0" shapeId="0" xr:uid="{D6D5C844-457E-4A17-8FEE-35091143F0A7}">
      <text>
        <r>
          <rPr>
            <b/>
            <sz val="9"/>
            <color indexed="81"/>
            <rFont val="Segoe UI"/>
            <family val="2"/>
          </rPr>
          <t xml:space="preserve">Hinweis: 
</t>
        </r>
        <r>
          <rPr>
            <sz val="9"/>
            <color indexed="81"/>
            <rFont val="Segoe UI"/>
            <family val="2"/>
          </rPr>
          <t xml:space="preserve">allfällige Pumpenergie sollte nicht hierin enthalten sein
Achtung: Es gibt Kraftwerke, bei welchen diese Verluste bereits vor der Messung anfallen
</t>
        </r>
      </text>
    </comment>
    <comment ref="Y32" authorId="0" shapeId="0" xr:uid="{AEE02159-0A3D-4AAB-8BD4-F18DBA17F87F}">
      <text>
        <r>
          <rPr>
            <b/>
            <sz val="9"/>
            <color indexed="81"/>
            <rFont val="Segoe UI"/>
            <family val="2"/>
          </rPr>
          <t xml:space="preserve">Hinweis: 
</t>
        </r>
        <r>
          <rPr>
            <sz val="9"/>
            <color indexed="81"/>
            <rFont val="Segoe UI"/>
            <family val="2"/>
          </rPr>
          <t xml:space="preserve">allfällige Pumpenergie sollte nicht hierin enthalten sein
Achtung: Es gibt Kraftwerke, bei welchen diese Verluste bereits vor der Messung anfallen
</t>
        </r>
      </text>
    </comment>
    <comment ref="Y34" authorId="0" shapeId="0" xr:uid="{2EBDAD4E-11C3-4D6E-91D0-A30CECA72CB7}">
      <text>
        <r>
          <rPr>
            <sz val="9"/>
            <color indexed="81"/>
            <rFont val="Segoe UI"/>
            <family val="2"/>
          </rPr>
          <t>vgl. evtl. Finanzabschlüsse</t>
        </r>
      </text>
    </comment>
    <comment ref="Y35" authorId="0" shapeId="0" xr:uid="{5F800E95-9362-4020-94DD-254E0CE37FF4}">
      <text>
        <r>
          <rPr>
            <b/>
            <sz val="9"/>
            <color indexed="81"/>
            <rFont val="Segoe UI"/>
            <family val="2"/>
          </rPr>
          <t xml:space="preserve">Hinweis: </t>
        </r>
        <r>
          <rPr>
            <sz val="9"/>
            <color indexed="81"/>
            <rFont val="Segoe UI"/>
            <family val="2"/>
          </rPr>
          <t xml:space="preserve">vgl. evtl. Finanzabschlüsse
</t>
        </r>
      </text>
    </comment>
    <comment ref="Y50" authorId="0" shapeId="0" xr:uid="{EF8E3237-3100-4244-9640-9C447350177D}">
      <text>
        <r>
          <rPr>
            <sz val="9"/>
            <color indexed="81"/>
            <rFont val="Segoe UI"/>
            <family val="2"/>
          </rPr>
          <t>Kraftwerksplan Anhang A / 5.1.5‎
Richtlinie Gestehungskosten
Leitfaden Gesuchsprüfung</t>
        </r>
      </text>
    </comment>
    <comment ref="Y51" authorId="0" shapeId="0" xr:uid="{FF92421D-9BEC-4B96-949A-2EC955A9059E}">
      <text>
        <r>
          <rPr>
            <sz val="9"/>
            <color indexed="81"/>
            <rFont val="Segoe UI"/>
            <family val="2"/>
          </rPr>
          <t xml:space="preserve">Relevant für Beurteilung Anspruchs-‎berechtigung
Plausibilität:‎
• ‎≥Nettoproduktion/ (0.8x8760)‎
• Angaben Kanton (Wasserzins)‎
• bei bekannten Abflussmengen bei ‎der Fassung  Berechnung ‎möglich (Excel liegt vor)‎
</t>
        </r>
      </text>
    </comment>
    <comment ref="Y56" authorId="0" shapeId="0" xr:uid="{94C44E15-0835-465D-9CD9-7B482BF5BA27}">
      <text>
        <r>
          <rPr>
            <sz val="9"/>
            <color indexed="81"/>
            <rFont val="Segoe UI"/>
            <family val="2"/>
          </rPr>
          <t xml:space="preserve">siehe «Liste aller KEV-Bezüger im Jahr ‎‎2017», publiziert vom BFE‎
http://www.bfe.admin.ch/themen/00612/02073/index.html?lang=‎de&amp;dossier_id=02166‎
</t>
        </r>
      </text>
    </comment>
    <comment ref="Y57" authorId="0" shapeId="0" xr:uid="{88830C6F-83BC-4036-9074-143C2EF97869}">
      <text>
        <r>
          <rPr>
            <sz val="9"/>
            <color indexed="81"/>
            <rFont val="Segoe UI"/>
            <family val="2"/>
          </rPr>
          <t xml:space="preserve">siehe «Liste aller KEV-Bezüger im Jahr ‎‎2017», publiziert vom BFE‎
http://www.bfe.admin.ch/themen/00612/02073/index.html?lang=‎de&amp;dossier_id=02166‎
</t>
        </r>
      </text>
    </comment>
    <comment ref="Y58" authorId="0" shapeId="0" xr:uid="{18614D5A-052E-4804-83B2-1C85D2074817}">
      <text>
        <r>
          <rPr>
            <sz val="9"/>
            <color indexed="81"/>
            <rFont val="Segoe UI"/>
            <family val="2"/>
          </rPr>
          <t xml:space="preserve">Liste vom BAFU beantragt  (TNG, ‎‎20.4.2018)‎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Cramer Stefan</author>
  </authors>
  <commentList>
    <comment ref="Y26" authorId="0" shapeId="0" xr:uid="{8AB2C9FD-92F1-4354-9075-648C255DB209}">
      <text>
        <r>
          <rPr>
            <b/>
            <sz val="9"/>
            <color indexed="81"/>
            <rFont val="Segoe UI"/>
            <family val="2"/>
          </rPr>
          <t xml:space="preserve">Hinweis: </t>
        </r>
        <r>
          <rPr>
            <sz val="9"/>
            <color indexed="81"/>
            <rFont val="Segoe UI"/>
            <family val="2"/>
          </rPr>
          <t xml:space="preserve">vgl. evtl. Finanzabschlüsse
</t>
        </r>
      </text>
    </comment>
    <comment ref="Y31" authorId="0" shapeId="0" xr:uid="{A1EC8EE3-5477-4388-A1D0-016D12E487FF}">
      <text>
        <r>
          <rPr>
            <b/>
            <sz val="9"/>
            <color indexed="81"/>
            <rFont val="Segoe UI"/>
            <family val="2"/>
          </rPr>
          <t xml:space="preserve">Hinweis: 
</t>
        </r>
        <r>
          <rPr>
            <sz val="9"/>
            <color indexed="81"/>
            <rFont val="Segoe UI"/>
            <family val="2"/>
          </rPr>
          <t xml:space="preserve">allfällige Pumpenergie sollte nicht hierin enthalten sein
Achtung: Es gibt Kraftwerke, bei welchen diese Verluste bereits vor der Messung anfallen
</t>
        </r>
      </text>
    </comment>
    <comment ref="Y32" authorId="0" shapeId="0" xr:uid="{58FB37E6-5F4C-4489-8BEF-29F8C9222B9D}">
      <text>
        <r>
          <rPr>
            <b/>
            <sz val="9"/>
            <color indexed="81"/>
            <rFont val="Segoe UI"/>
            <family val="2"/>
          </rPr>
          <t xml:space="preserve">Hinweis: 
</t>
        </r>
        <r>
          <rPr>
            <sz val="9"/>
            <color indexed="81"/>
            <rFont val="Segoe UI"/>
            <family val="2"/>
          </rPr>
          <t xml:space="preserve">allfällige Pumpenergie sollte nicht hierin enthalten sein
Achtung: Es gibt Kraftwerke, bei welchen diese Verluste bereits vor der Messung anfallen
</t>
        </r>
      </text>
    </comment>
    <comment ref="Y34" authorId="0" shapeId="0" xr:uid="{B2159451-57A5-40AE-B446-48A663A76735}">
      <text>
        <r>
          <rPr>
            <sz val="9"/>
            <color indexed="81"/>
            <rFont val="Segoe UI"/>
            <family val="2"/>
          </rPr>
          <t>vgl. evtl. Finanzabschlüsse</t>
        </r>
      </text>
    </comment>
    <comment ref="Y35" authorId="0" shapeId="0" xr:uid="{F8A60DD9-9724-4CFF-863A-0A238E52D0E0}">
      <text>
        <r>
          <rPr>
            <b/>
            <sz val="9"/>
            <color indexed="81"/>
            <rFont val="Segoe UI"/>
            <family val="2"/>
          </rPr>
          <t xml:space="preserve">Hinweis: </t>
        </r>
        <r>
          <rPr>
            <sz val="9"/>
            <color indexed="81"/>
            <rFont val="Segoe UI"/>
            <family val="2"/>
          </rPr>
          <t xml:space="preserve">vgl. evtl. Finanzabschlüsse
</t>
        </r>
      </text>
    </comment>
    <comment ref="Y50" authorId="0" shapeId="0" xr:uid="{CA1DDA1A-E55C-42CF-A164-22EFDB706E79}">
      <text>
        <r>
          <rPr>
            <sz val="9"/>
            <color indexed="81"/>
            <rFont val="Segoe UI"/>
            <family val="2"/>
          </rPr>
          <t>Kraftwerksplan Anhang A / 5.1.5‎
Richtlinie Gestehungskosten
Leitfaden Gesuchsprüfung</t>
        </r>
      </text>
    </comment>
    <comment ref="Y51" authorId="0" shapeId="0" xr:uid="{11D5D3C3-2907-4E65-9362-7181DA075AE8}">
      <text>
        <r>
          <rPr>
            <sz val="9"/>
            <color indexed="81"/>
            <rFont val="Segoe UI"/>
            <family val="2"/>
          </rPr>
          <t xml:space="preserve">Relevant für Beurteilung Anspruchs-‎berechtigung
Plausibilität:‎
• ‎≥Nettoproduktion/ (0.8x8760)‎
• Angaben Kanton (Wasserzins)‎
• bei bekannten Abflussmengen bei ‎der Fassung  Berechnung ‎möglich (Excel liegt vor)‎
</t>
        </r>
      </text>
    </comment>
    <comment ref="Y56" authorId="0" shapeId="0" xr:uid="{E2CA86C7-2757-4C25-88D4-84284DEF9964}">
      <text>
        <r>
          <rPr>
            <sz val="9"/>
            <color indexed="81"/>
            <rFont val="Segoe UI"/>
            <family val="2"/>
          </rPr>
          <t xml:space="preserve">siehe «Liste aller KEV-Bezüger im Jahr ‎‎2017», publiziert vom BFE‎
http://www.bfe.admin.ch/themen/00612/02073/index.html?lang=‎de&amp;dossier_id=02166‎
</t>
        </r>
      </text>
    </comment>
    <comment ref="Y57" authorId="0" shapeId="0" xr:uid="{ADC60FA5-0B2B-4DF1-9D41-5F0D85FB6FBE}">
      <text>
        <r>
          <rPr>
            <sz val="9"/>
            <color indexed="81"/>
            <rFont val="Segoe UI"/>
            <family val="2"/>
          </rPr>
          <t xml:space="preserve">siehe «Liste aller KEV-Bezüger im Jahr ‎‎2017», publiziert vom BFE‎
http://www.bfe.admin.ch/themen/00612/02073/index.html?lang=‎de&amp;dossier_id=02166‎
</t>
        </r>
      </text>
    </comment>
    <comment ref="Y58" authorId="0" shapeId="0" xr:uid="{858F7170-FBF5-4976-BE16-80A918808C2C}">
      <text>
        <r>
          <rPr>
            <sz val="9"/>
            <color indexed="81"/>
            <rFont val="Segoe UI"/>
            <family val="2"/>
          </rPr>
          <t xml:space="preserve">Liste vom BAFU beantragt  (TNG, ‎‎20.4.2018)‎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Cramer Stefan</author>
  </authors>
  <commentList>
    <comment ref="Y26" authorId="0" shapeId="0" xr:uid="{3B84E634-14BD-40D2-9162-BC2229647FE0}">
      <text>
        <r>
          <rPr>
            <b/>
            <sz val="9"/>
            <color indexed="81"/>
            <rFont val="Segoe UI"/>
            <family val="2"/>
          </rPr>
          <t xml:space="preserve">Hinweis: </t>
        </r>
        <r>
          <rPr>
            <sz val="9"/>
            <color indexed="81"/>
            <rFont val="Segoe UI"/>
            <family val="2"/>
          </rPr>
          <t xml:space="preserve">vgl. evtl. Finanzabschlüsse
</t>
        </r>
      </text>
    </comment>
    <comment ref="Y31" authorId="0" shapeId="0" xr:uid="{A051A494-4EBE-4183-8E0A-7A94749CD11D}">
      <text>
        <r>
          <rPr>
            <b/>
            <sz val="9"/>
            <color indexed="81"/>
            <rFont val="Segoe UI"/>
            <family val="2"/>
          </rPr>
          <t xml:space="preserve">Hinweis: 
</t>
        </r>
        <r>
          <rPr>
            <sz val="9"/>
            <color indexed="81"/>
            <rFont val="Segoe UI"/>
            <family val="2"/>
          </rPr>
          <t xml:space="preserve">allfällige Pumpenergie sollte nicht hierin enthalten sein
Achtung: Es gibt Kraftwerke, bei welchen diese Verluste bereits vor der Messung anfallen
</t>
        </r>
      </text>
    </comment>
    <comment ref="Y32" authorId="0" shapeId="0" xr:uid="{D8EBAD3B-B089-4C0C-8E0F-48878DD511D4}">
      <text>
        <r>
          <rPr>
            <b/>
            <sz val="9"/>
            <color indexed="81"/>
            <rFont val="Segoe UI"/>
            <family val="2"/>
          </rPr>
          <t xml:space="preserve">Hinweis: 
</t>
        </r>
        <r>
          <rPr>
            <sz val="9"/>
            <color indexed="81"/>
            <rFont val="Segoe UI"/>
            <family val="2"/>
          </rPr>
          <t xml:space="preserve">allfällige Pumpenergie sollte nicht hierin enthalten sein
Achtung: Es gibt Kraftwerke, bei welchen diese Verluste bereits vor der Messung anfallen
</t>
        </r>
      </text>
    </comment>
    <comment ref="Y34" authorId="0" shapeId="0" xr:uid="{B4BFC618-05F1-4714-BC24-789C3C5A610A}">
      <text>
        <r>
          <rPr>
            <sz val="9"/>
            <color indexed="81"/>
            <rFont val="Segoe UI"/>
            <family val="2"/>
          </rPr>
          <t>vgl. evtl. Finanzabschlüsse</t>
        </r>
      </text>
    </comment>
    <comment ref="Y35" authorId="0" shapeId="0" xr:uid="{755D28A5-ECBE-4BC3-9680-1485BFE5B67D}">
      <text>
        <r>
          <rPr>
            <b/>
            <sz val="9"/>
            <color indexed="81"/>
            <rFont val="Segoe UI"/>
            <family val="2"/>
          </rPr>
          <t xml:space="preserve">Hinweis: </t>
        </r>
        <r>
          <rPr>
            <sz val="9"/>
            <color indexed="81"/>
            <rFont val="Segoe UI"/>
            <family val="2"/>
          </rPr>
          <t xml:space="preserve">vgl. evtl. Finanzabschlüsse
</t>
        </r>
      </text>
    </comment>
    <comment ref="Y50" authorId="0" shapeId="0" xr:uid="{403138E4-08D6-4FF1-9AAB-9F69DBEDB4A1}">
      <text>
        <r>
          <rPr>
            <sz val="9"/>
            <color indexed="81"/>
            <rFont val="Segoe UI"/>
            <family val="2"/>
          </rPr>
          <t>Kraftwerksplan Anhang A / 5.1.5‎
Richtlinie Gestehungskosten
Leitfaden Gesuchsprüfung</t>
        </r>
      </text>
    </comment>
    <comment ref="Y51" authorId="0" shapeId="0" xr:uid="{0A370861-7606-4E25-A518-AFCB54289170}">
      <text>
        <r>
          <rPr>
            <sz val="9"/>
            <color indexed="81"/>
            <rFont val="Segoe UI"/>
            <family val="2"/>
          </rPr>
          <t xml:space="preserve">Relevant für Beurteilung Anspruchs-‎berechtigung
Plausibilität:‎
• ‎≥Nettoproduktion/ (0.8x8760)‎
• Angaben Kanton (Wasserzins)‎
• bei bekannten Abflussmengen bei ‎der Fassung  Berechnung ‎möglich (Excel liegt vor)‎
</t>
        </r>
      </text>
    </comment>
    <comment ref="Y56" authorId="0" shapeId="0" xr:uid="{58A905A9-B0D0-4B42-9D30-6D1862F6C484}">
      <text>
        <r>
          <rPr>
            <sz val="9"/>
            <color indexed="81"/>
            <rFont val="Segoe UI"/>
            <family val="2"/>
          </rPr>
          <t xml:space="preserve">siehe «Liste aller KEV-Bezüger im Jahr ‎‎2017», publiziert vom BFE‎
http://www.bfe.admin.ch/themen/00612/02073/index.html?lang=‎de&amp;dossier_id=02166‎
</t>
        </r>
      </text>
    </comment>
    <comment ref="Y57" authorId="0" shapeId="0" xr:uid="{999793A3-3D49-4347-8808-EBA56714C3FC}">
      <text>
        <r>
          <rPr>
            <sz val="9"/>
            <color indexed="81"/>
            <rFont val="Segoe UI"/>
            <family val="2"/>
          </rPr>
          <t xml:space="preserve">siehe «Liste aller KEV-Bezüger im Jahr ‎‎2017», publiziert vom BFE‎
http://www.bfe.admin.ch/themen/00612/02073/index.html?lang=‎de&amp;dossier_id=02166‎
</t>
        </r>
      </text>
    </comment>
    <comment ref="Y58" authorId="0" shapeId="0" xr:uid="{83BB8004-1F12-4748-B894-6FD8C7BD6B01}">
      <text>
        <r>
          <rPr>
            <sz val="9"/>
            <color indexed="81"/>
            <rFont val="Segoe UI"/>
            <family val="2"/>
          </rPr>
          <t xml:space="preserve">Liste vom BAFU beantragt  (TNG, ‎‎20.4.2018)‎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Cramer Stefan</author>
  </authors>
  <commentList>
    <comment ref="Y26" authorId="0" shapeId="0" xr:uid="{5041D4F7-2858-42CF-91C4-AA5053C57DDE}">
      <text>
        <r>
          <rPr>
            <b/>
            <sz val="9"/>
            <color indexed="81"/>
            <rFont val="Segoe UI"/>
            <family val="2"/>
          </rPr>
          <t xml:space="preserve">Hinweis: </t>
        </r>
        <r>
          <rPr>
            <sz val="9"/>
            <color indexed="81"/>
            <rFont val="Segoe UI"/>
            <family val="2"/>
          </rPr>
          <t xml:space="preserve">vgl. evtl. Finanzabschlüsse
</t>
        </r>
      </text>
    </comment>
    <comment ref="Y31" authorId="0" shapeId="0" xr:uid="{74D42967-DE05-4BC5-B6AD-BE3EFE40BF07}">
      <text>
        <r>
          <rPr>
            <b/>
            <sz val="9"/>
            <color indexed="81"/>
            <rFont val="Segoe UI"/>
            <family val="2"/>
          </rPr>
          <t xml:space="preserve">Hinweis: 
</t>
        </r>
        <r>
          <rPr>
            <sz val="9"/>
            <color indexed="81"/>
            <rFont val="Segoe UI"/>
            <family val="2"/>
          </rPr>
          <t xml:space="preserve">allfällige Pumpenergie sollte nicht hierin enthalten sein
Achtung: Es gibt Kraftwerke, bei welchen diese Verluste bereits vor der Messung anfallen
</t>
        </r>
      </text>
    </comment>
    <comment ref="Y32" authorId="0" shapeId="0" xr:uid="{D2D46628-EC13-4EC7-A374-8A33FE5A1A2A}">
      <text>
        <r>
          <rPr>
            <b/>
            <sz val="9"/>
            <color indexed="81"/>
            <rFont val="Segoe UI"/>
            <family val="2"/>
          </rPr>
          <t xml:space="preserve">Hinweis: 
</t>
        </r>
        <r>
          <rPr>
            <sz val="9"/>
            <color indexed="81"/>
            <rFont val="Segoe UI"/>
            <family val="2"/>
          </rPr>
          <t xml:space="preserve">allfällige Pumpenergie sollte nicht hierin enthalten sein
Achtung: Es gibt Kraftwerke, bei welchen diese Verluste bereits vor der Messung anfallen
</t>
        </r>
      </text>
    </comment>
    <comment ref="Y34" authorId="0" shapeId="0" xr:uid="{F618473E-8E03-4362-A8AA-52D321A47AF9}">
      <text>
        <r>
          <rPr>
            <sz val="9"/>
            <color indexed="81"/>
            <rFont val="Segoe UI"/>
            <family val="2"/>
          </rPr>
          <t>vgl. evtl. Finanzabschlüsse</t>
        </r>
      </text>
    </comment>
    <comment ref="Y35" authorId="0" shapeId="0" xr:uid="{B975B3E5-07D5-429D-BEA5-27CE257B8E43}">
      <text>
        <r>
          <rPr>
            <b/>
            <sz val="9"/>
            <color indexed="81"/>
            <rFont val="Segoe UI"/>
            <family val="2"/>
          </rPr>
          <t xml:space="preserve">Hinweis: </t>
        </r>
        <r>
          <rPr>
            <sz val="9"/>
            <color indexed="81"/>
            <rFont val="Segoe UI"/>
            <family val="2"/>
          </rPr>
          <t xml:space="preserve">vgl. evtl. Finanzabschlüsse
</t>
        </r>
      </text>
    </comment>
    <comment ref="Y50" authorId="0" shapeId="0" xr:uid="{FE529AFC-8BFC-4FD3-8B60-18437E2EFA07}">
      <text>
        <r>
          <rPr>
            <sz val="9"/>
            <color indexed="81"/>
            <rFont val="Segoe UI"/>
            <family val="2"/>
          </rPr>
          <t>Kraftwerksplan Anhang A / 5.1.5‎
Richtlinie Gestehungskosten
Leitfaden Gesuchsprüfung</t>
        </r>
      </text>
    </comment>
    <comment ref="Y51" authorId="0" shapeId="0" xr:uid="{C04CAA8B-F8C0-4B56-ABC4-D84A8F8BC28D}">
      <text>
        <r>
          <rPr>
            <sz val="9"/>
            <color indexed="81"/>
            <rFont val="Segoe UI"/>
            <family val="2"/>
          </rPr>
          <t xml:space="preserve">Relevant für Beurteilung Anspruchs-‎berechtigung
Plausibilität:‎
• ‎≥Nettoproduktion/ (0.8x8760)‎
• Angaben Kanton (Wasserzins)‎
• bei bekannten Abflussmengen bei ‎der Fassung  Berechnung ‎möglich (Excel liegt vor)‎
</t>
        </r>
      </text>
    </comment>
    <comment ref="Y56" authorId="0" shapeId="0" xr:uid="{D8F022FA-1CA6-46A1-A466-1551DC414D56}">
      <text>
        <r>
          <rPr>
            <sz val="9"/>
            <color indexed="81"/>
            <rFont val="Segoe UI"/>
            <family val="2"/>
          </rPr>
          <t xml:space="preserve">siehe «Liste aller KEV-Bezüger im Jahr ‎‎2017», publiziert vom BFE‎
http://www.bfe.admin.ch/themen/00612/02073/index.html?lang=‎de&amp;dossier_id=02166‎
</t>
        </r>
      </text>
    </comment>
    <comment ref="Y57" authorId="0" shapeId="0" xr:uid="{4305EDBB-573A-463E-ACB6-0AE4863A1FCC}">
      <text>
        <r>
          <rPr>
            <sz val="9"/>
            <color indexed="81"/>
            <rFont val="Segoe UI"/>
            <family val="2"/>
          </rPr>
          <t xml:space="preserve">siehe «Liste aller KEV-Bezüger im Jahr ‎‎2017», publiziert vom BFE‎
http://www.bfe.admin.ch/themen/00612/02073/index.html?lang=‎de&amp;dossier_id=02166‎
</t>
        </r>
      </text>
    </comment>
    <comment ref="Y58" authorId="0" shapeId="0" xr:uid="{01C4B67D-1159-45CF-954C-183C0F1CDDEE}">
      <text>
        <r>
          <rPr>
            <sz val="9"/>
            <color indexed="81"/>
            <rFont val="Segoe UI"/>
            <family val="2"/>
          </rPr>
          <t xml:space="preserve">Liste vom BAFU beantragt  (TNG, ‎‎20.4.2018)‎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Cramer Stefan</author>
  </authors>
  <commentList>
    <comment ref="Y26" authorId="0" shapeId="0" xr:uid="{7DEA0A3B-6BD6-4687-AA60-630BAAEB30CD}">
      <text>
        <r>
          <rPr>
            <b/>
            <sz val="9"/>
            <color indexed="81"/>
            <rFont val="Segoe UI"/>
            <family val="2"/>
          </rPr>
          <t xml:space="preserve">Hinweis: </t>
        </r>
        <r>
          <rPr>
            <sz val="9"/>
            <color indexed="81"/>
            <rFont val="Segoe UI"/>
            <family val="2"/>
          </rPr>
          <t xml:space="preserve">vgl. evtl. Finanzabschlüsse
</t>
        </r>
      </text>
    </comment>
    <comment ref="Y31" authorId="0" shapeId="0" xr:uid="{4BB3E740-8D4D-4DD4-94FC-0B885AF2BCB7}">
      <text>
        <r>
          <rPr>
            <b/>
            <sz val="9"/>
            <color indexed="81"/>
            <rFont val="Segoe UI"/>
            <family val="2"/>
          </rPr>
          <t xml:space="preserve">Hinweis: 
</t>
        </r>
        <r>
          <rPr>
            <sz val="9"/>
            <color indexed="81"/>
            <rFont val="Segoe UI"/>
            <family val="2"/>
          </rPr>
          <t xml:space="preserve">allfällige Pumpenergie sollte nicht hierin enthalten sein
Achtung: Es gibt Kraftwerke, bei welchen diese Verluste bereits vor der Messung anfallen
</t>
        </r>
      </text>
    </comment>
    <comment ref="Y32" authorId="0" shapeId="0" xr:uid="{80AB63B6-A0AA-4055-BB84-22915867F1A3}">
      <text>
        <r>
          <rPr>
            <b/>
            <sz val="9"/>
            <color indexed="81"/>
            <rFont val="Segoe UI"/>
            <family val="2"/>
          </rPr>
          <t xml:space="preserve">Hinweis: 
</t>
        </r>
        <r>
          <rPr>
            <sz val="9"/>
            <color indexed="81"/>
            <rFont val="Segoe UI"/>
            <family val="2"/>
          </rPr>
          <t xml:space="preserve">allfällige Pumpenergie sollte nicht hierin enthalten sein
Achtung: Es gibt Kraftwerke, bei welchen diese Verluste bereits vor der Messung anfallen
</t>
        </r>
      </text>
    </comment>
    <comment ref="Y34" authorId="0" shapeId="0" xr:uid="{F70D5F53-8F44-44D5-909A-DC768C1D922D}">
      <text>
        <r>
          <rPr>
            <sz val="9"/>
            <color indexed="81"/>
            <rFont val="Segoe UI"/>
            <family val="2"/>
          </rPr>
          <t>vgl. evtl. Finanzabschlüsse</t>
        </r>
      </text>
    </comment>
    <comment ref="Y35" authorId="0" shapeId="0" xr:uid="{2D094908-C339-43C2-A579-20D599FBBE18}">
      <text>
        <r>
          <rPr>
            <b/>
            <sz val="9"/>
            <color indexed="81"/>
            <rFont val="Segoe UI"/>
            <family val="2"/>
          </rPr>
          <t xml:space="preserve">Hinweis: </t>
        </r>
        <r>
          <rPr>
            <sz val="9"/>
            <color indexed="81"/>
            <rFont val="Segoe UI"/>
            <family val="2"/>
          </rPr>
          <t xml:space="preserve">vgl. evtl. Finanzabschlüsse
</t>
        </r>
      </text>
    </comment>
    <comment ref="Y50" authorId="0" shapeId="0" xr:uid="{45582C04-218D-4E1F-BE19-D00EC393113F}">
      <text>
        <r>
          <rPr>
            <sz val="9"/>
            <color indexed="81"/>
            <rFont val="Segoe UI"/>
            <family val="2"/>
          </rPr>
          <t>Kraftwerksplan Anhang A / 5.1.5‎
Richtlinie Gestehungskosten
Leitfaden Gesuchsprüfung</t>
        </r>
      </text>
    </comment>
    <comment ref="Y51" authorId="0" shapeId="0" xr:uid="{9262AE75-15F3-483A-A40D-5238E61DF17A}">
      <text>
        <r>
          <rPr>
            <sz val="9"/>
            <color indexed="81"/>
            <rFont val="Segoe UI"/>
            <family val="2"/>
          </rPr>
          <t xml:space="preserve">Relevant für Beurteilung Anspruchs-‎berechtigung
Plausibilität:‎
• ‎≥Nettoproduktion/ (0.8x8760)‎
• Angaben Kanton (Wasserzins)‎
• bei bekannten Abflussmengen bei ‎der Fassung  Berechnung ‎möglich (Excel liegt vor)‎
</t>
        </r>
      </text>
    </comment>
    <comment ref="Y56" authorId="0" shapeId="0" xr:uid="{48ABE2CE-0F31-44A5-98F5-D64CF83358E5}">
      <text>
        <r>
          <rPr>
            <sz val="9"/>
            <color indexed="81"/>
            <rFont val="Segoe UI"/>
            <family val="2"/>
          </rPr>
          <t xml:space="preserve">siehe «Liste aller KEV-Bezüger im Jahr ‎‎2017», publiziert vom BFE‎
http://www.bfe.admin.ch/themen/00612/02073/index.html?lang=‎de&amp;dossier_id=02166‎
</t>
        </r>
      </text>
    </comment>
    <comment ref="Y57" authorId="0" shapeId="0" xr:uid="{A5255703-D8E0-41BD-9EAC-60A0F3BC68CA}">
      <text>
        <r>
          <rPr>
            <sz val="9"/>
            <color indexed="81"/>
            <rFont val="Segoe UI"/>
            <family val="2"/>
          </rPr>
          <t xml:space="preserve">siehe «Liste aller KEV-Bezüger im Jahr ‎‎2017», publiziert vom BFE‎
http://www.bfe.admin.ch/themen/00612/02073/index.html?lang=‎de&amp;dossier_id=02166‎
</t>
        </r>
      </text>
    </comment>
    <comment ref="Y58" authorId="0" shapeId="0" xr:uid="{710F3A3D-D50F-49F7-9D63-6271F7DE45A4}">
      <text>
        <r>
          <rPr>
            <sz val="9"/>
            <color indexed="81"/>
            <rFont val="Segoe UI"/>
            <family val="2"/>
          </rPr>
          <t xml:space="preserve">Liste vom BAFU beantragt  (TNG, ‎‎20.4.2018)‎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Cramer Stefan</author>
  </authors>
  <commentList>
    <comment ref="Y26" authorId="0" shapeId="0" xr:uid="{E8D0587C-D5AB-44A2-80C8-D7E4CEE58FD8}">
      <text>
        <r>
          <rPr>
            <b/>
            <sz val="9"/>
            <color indexed="81"/>
            <rFont val="Segoe UI"/>
            <family val="2"/>
          </rPr>
          <t xml:space="preserve">Hinweis: </t>
        </r>
        <r>
          <rPr>
            <sz val="9"/>
            <color indexed="81"/>
            <rFont val="Segoe UI"/>
            <family val="2"/>
          </rPr>
          <t xml:space="preserve">vgl. evtl. Finanzabschlüsse
</t>
        </r>
      </text>
    </comment>
    <comment ref="Y31" authorId="0" shapeId="0" xr:uid="{2D98A6F8-398A-4BF3-A005-B1BDEF35A9BA}">
      <text>
        <r>
          <rPr>
            <b/>
            <sz val="9"/>
            <color indexed="81"/>
            <rFont val="Segoe UI"/>
            <family val="2"/>
          </rPr>
          <t xml:space="preserve">Hinweis: 
</t>
        </r>
        <r>
          <rPr>
            <sz val="9"/>
            <color indexed="81"/>
            <rFont val="Segoe UI"/>
            <family val="2"/>
          </rPr>
          <t xml:space="preserve">allfällige Pumpenergie sollte nicht hierin enthalten sein
Achtung: Es gibt Kraftwerke, bei welchen diese Verluste bereits vor der Messung anfallen
</t>
        </r>
      </text>
    </comment>
    <comment ref="Y32" authorId="0" shapeId="0" xr:uid="{05F3789E-A6A9-42CE-BD5A-A6B76E5B98AC}">
      <text>
        <r>
          <rPr>
            <b/>
            <sz val="9"/>
            <color indexed="81"/>
            <rFont val="Segoe UI"/>
            <family val="2"/>
          </rPr>
          <t xml:space="preserve">Hinweis: 
</t>
        </r>
        <r>
          <rPr>
            <sz val="9"/>
            <color indexed="81"/>
            <rFont val="Segoe UI"/>
            <family val="2"/>
          </rPr>
          <t xml:space="preserve">allfällige Pumpenergie sollte nicht hierin enthalten sein
Achtung: Es gibt Kraftwerke, bei welchen diese Verluste bereits vor der Messung anfallen
</t>
        </r>
      </text>
    </comment>
    <comment ref="Y34" authorId="0" shapeId="0" xr:uid="{72007F35-DBEF-40FC-8C9B-E8ADA8101A63}">
      <text>
        <r>
          <rPr>
            <sz val="9"/>
            <color indexed="81"/>
            <rFont val="Segoe UI"/>
            <family val="2"/>
          </rPr>
          <t>vgl. evtl. Finanzabschlüsse</t>
        </r>
      </text>
    </comment>
    <comment ref="Y35" authorId="0" shapeId="0" xr:uid="{42E790CC-1CC3-467C-9D6D-AF6EE110F72C}">
      <text>
        <r>
          <rPr>
            <b/>
            <sz val="9"/>
            <color indexed="81"/>
            <rFont val="Segoe UI"/>
            <family val="2"/>
          </rPr>
          <t xml:space="preserve">Hinweis: </t>
        </r>
        <r>
          <rPr>
            <sz val="9"/>
            <color indexed="81"/>
            <rFont val="Segoe UI"/>
            <family val="2"/>
          </rPr>
          <t xml:space="preserve">vgl. evtl. Finanzabschlüsse
</t>
        </r>
      </text>
    </comment>
    <comment ref="Y50" authorId="0" shapeId="0" xr:uid="{09795A1F-D830-4485-9381-674EE9AFAA47}">
      <text>
        <r>
          <rPr>
            <sz val="9"/>
            <color indexed="81"/>
            <rFont val="Segoe UI"/>
            <family val="2"/>
          </rPr>
          <t>Kraftwerksplan Anhang A / 5.1.5‎
Richtlinie Gestehungskosten
Leitfaden Gesuchsprüfung</t>
        </r>
      </text>
    </comment>
    <comment ref="Y51" authorId="0" shapeId="0" xr:uid="{939F8BD3-F874-4CF8-8859-B85D790557EB}">
      <text>
        <r>
          <rPr>
            <sz val="9"/>
            <color indexed="81"/>
            <rFont val="Segoe UI"/>
            <family val="2"/>
          </rPr>
          <t xml:space="preserve">Relevant für Beurteilung Anspruchs-‎berechtigung
Plausibilität:‎
• ‎≥Nettoproduktion/ (0.8x8760)‎
• Angaben Kanton (Wasserzins)‎
• bei bekannten Abflussmengen bei ‎der Fassung  Berechnung ‎möglich (Excel liegt vor)‎
</t>
        </r>
      </text>
    </comment>
    <comment ref="Y56" authorId="0" shapeId="0" xr:uid="{C49600BB-5341-4DB2-9FA9-9FF2700843C4}">
      <text>
        <r>
          <rPr>
            <sz val="9"/>
            <color indexed="81"/>
            <rFont val="Segoe UI"/>
            <family val="2"/>
          </rPr>
          <t xml:space="preserve">siehe «Liste aller KEV-Bezüger im Jahr ‎‎2017», publiziert vom BFE‎
http://www.bfe.admin.ch/themen/00612/02073/index.html?lang=‎de&amp;dossier_id=02166‎
</t>
        </r>
      </text>
    </comment>
    <comment ref="Y57" authorId="0" shapeId="0" xr:uid="{2EFCF017-BBFA-4513-8FD4-36447A625C3D}">
      <text>
        <r>
          <rPr>
            <sz val="9"/>
            <color indexed="81"/>
            <rFont val="Segoe UI"/>
            <family val="2"/>
          </rPr>
          <t xml:space="preserve">siehe «Liste aller KEV-Bezüger im Jahr ‎‎2017», publiziert vom BFE‎
http://www.bfe.admin.ch/themen/00612/02073/index.html?lang=‎de&amp;dossier_id=02166‎
</t>
        </r>
      </text>
    </comment>
    <comment ref="Y58" authorId="0" shapeId="0" xr:uid="{DF80EBA3-0FA6-45A5-B40A-19E3EAB2F46C}">
      <text>
        <r>
          <rPr>
            <sz val="9"/>
            <color indexed="81"/>
            <rFont val="Segoe UI"/>
            <family val="2"/>
          </rPr>
          <t xml:space="preserve">Liste vom BAFU beantragt  (TNG, ‎‎20.4.2018)‎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Cramer Stefan</author>
  </authors>
  <commentList>
    <comment ref="Y26" authorId="0" shapeId="0" xr:uid="{6E092AF7-E950-4EA4-B783-704E4E89CB22}">
      <text>
        <r>
          <rPr>
            <b/>
            <sz val="9"/>
            <color indexed="81"/>
            <rFont val="Segoe UI"/>
            <family val="2"/>
          </rPr>
          <t xml:space="preserve">Hinweis: </t>
        </r>
        <r>
          <rPr>
            <sz val="9"/>
            <color indexed="81"/>
            <rFont val="Segoe UI"/>
            <family val="2"/>
          </rPr>
          <t xml:space="preserve">vgl. evtl. Finanzabschlüsse
</t>
        </r>
      </text>
    </comment>
    <comment ref="Y31" authorId="0" shapeId="0" xr:uid="{3DDC2AE3-954A-4EDA-93DF-025C2FC217C7}">
      <text>
        <r>
          <rPr>
            <b/>
            <sz val="9"/>
            <color indexed="81"/>
            <rFont val="Segoe UI"/>
            <family val="2"/>
          </rPr>
          <t xml:space="preserve">Hinweis: 
</t>
        </r>
        <r>
          <rPr>
            <sz val="9"/>
            <color indexed="81"/>
            <rFont val="Segoe UI"/>
            <family val="2"/>
          </rPr>
          <t xml:space="preserve">allfällige Pumpenergie sollte nicht hierin enthalten sein
Achtung: Es gibt Kraftwerke, bei welchen diese Verluste bereits vor der Messung anfallen
</t>
        </r>
      </text>
    </comment>
    <comment ref="Y32" authorId="0" shapeId="0" xr:uid="{70242C0D-9441-4365-8149-076E96ED0097}">
      <text>
        <r>
          <rPr>
            <b/>
            <sz val="9"/>
            <color indexed="81"/>
            <rFont val="Segoe UI"/>
            <family val="2"/>
          </rPr>
          <t xml:space="preserve">Hinweis: 
</t>
        </r>
        <r>
          <rPr>
            <sz val="9"/>
            <color indexed="81"/>
            <rFont val="Segoe UI"/>
            <family val="2"/>
          </rPr>
          <t xml:space="preserve">allfällige Pumpenergie sollte nicht hierin enthalten sein
Achtung: Es gibt Kraftwerke, bei welchen diese Verluste bereits vor der Messung anfallen
</t>
        </r>
      </text>
    </comment>
    <comment ref="Y34" authorId="0" shapeId="0" xr:uid="{9AAF6972-57B2-4907-A7FF-A2E0DA8AAD00}">
      <text>
        <r>
          <rPr>
            <sz val="9"/>
            <color indexed="81"/>
            <rFont val="Segoe UI"/>
            <family val="2"/>
          </rPr>
          <t>vgl. evtl. Finanzabschlüsse</t>
        </r>
      </text>
    </comment>
    <comment ref="Y35" authorId="0" shapeId="0" xr:uid="{CA9E3FB1-1216-48CC-AD03-833F382CFBF1}">
      <text>
        <r>
          <rPr>
            <b/>
            <sz val="9"/>
            <color indexed="81"/>
            <rFont val="Segoe UI"/>
            <family val="2"/>
          </rPr>
          <t xml:space="preserve">Hinweis: </t>
        </r>
        <r>
          <rPr>
            <sz val="9"/>
            <color indexed="81"/>
            <rFont val="Segoe UI"/>
            <family val="2"/>
          </rPr>
          <t xml:space="preserve">vgl. evtl. Finanzabschlüsse
</t>
        </r>
      </text>
    </comment>
    <comment ref="Y50" authorId="0" shapeId="0" xr:uid="{C15572BD-D4E1-4A26-BA1D-ADD82E011330}">
      <text>
        <r>
          <rPr>
            <sz val="9"/>
            <color indexed="81"/>
            <rFont val="Segoe UI"/>
            <family val="2"/>
          </rPr>
          <t>Kraftwerksplan Anhang A / 5.1.5‎
Richtlinie Gestehungskosten
Leitfaden Gesuchsprüfung</t>
        </r>
      </text>
    </comment>
    <comment ref="Y51" authorId="0" shapeId="0" xr:uid="{8C6B452D-C96C-4832-A5D1-2C6E66552ED2}">
      <text>
        <r>
          <rPr>
            <sz val="9"/>
            <color indexed="81"/>
            <rFont val="Segoe UI"/>
            <family val="2"/>
          </rPr>
          <t xml:space="preserve">Relevant für Beurteilung Anspruchs-‎berechtigung
Plausibilität:‎
• ‎≥Nettoproduktion/ (0.8x8760)‎
• Angaben Kanton (Wasserzins)‎
• bei bekannten Abflussmengen bei ‎der Fassung  Berechnung ‎möglich (Excel liegt vor)‎
</t>
        </r>
      </text>
    </comment>
    <comment ref="Y56" authorId="0" shapeId="0" xr:uid="{5472C327-E324-4BF1-8A13-E23645BC6CA0}">
      <text>
        <r>
          <rPr>
            <sz val="9"/>
            <color indexed="81"/>
            <rFont val="Segoe UI"/>
            <family val="2"/>
          </rPr>
          <t xml:space="preserve">siehe «Liste aller KEV-Bezüger im Jahr ‎‎2017», publiziert vom BFE‎
http://www.bfe.admin.ch/themen/00612/02073/index.html?lang=‎de&amp;dossier_id=02166‎
</t>
        </r>
      </text>
    </comment>
    <comment ref="Y57" authorId="0" shapeId="0" xr:uid="{6F805DDD-F116-44E0-BB84-2DF3C3823E21}">
      <text>
        <r>
          <rPr>
            <sz val="9"/>
            <color indexed="81"/>
            <rFont val="Segoe UI"/>
            <family val="2"/>
          </rPr>
          <t xml:space="preserve">siehe «Liste aller KEV-Bezüger im Jahr ‎‎2017», publiziert vom BFE‎
http://www.bfe.admin.ch/themen/00612/02073/index.html?lang=‎de&amp;dossier_id=02166‎
</t>
        </r>
      </text>
    </comment>
    <comment ref="Y58" authorId="0" shapeId="0" xr:uid="{F003ADE8-015D-462C-82EC-0B3570318595}">
      <text>
        <r>
          <rPr>
            <sz val="9"/>
            <color indexed="81"/>
            <rFont val="Segoe UI"/>
            <family val="2"/>
          </rPr>
          <t xml:space="preserve">Liste vom BAFU beantragt  (TNG, ‎‎20.4.2018)‎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Cramer Stefan</author>
  </authors>
  <commentList>
    <comment ref="Y26" authorId="0" shapeId="0" xr:uid="{768C088D-AC1B-4D98-BAF8-F96BA641E6A2}">
      <text>
        <r>
          <rPr>
            <b/>
            <sz val="9"/>
            <color indexed="81"/>
            <rFont val="Segoe UI"/>
            <family val="2"/>
          </rPr>
          <t xml:space="preserve">Hinweis: </t>
        </r>
        <r>
          <rPr>
            <sz val="9"/>
            <color indexed="81"/>
            <rFont val="Segoe UI"/>
            <family val="2"/>
          </rPr>
          <t xml:space="preserve">vgl. evtl. Finanzabschlüsse
</t>
        </r>
      </text>
    </comment>
    <comment ref="Y31" authorId="0" shapeId="0" xr:uid="{D3B5ABF5-29A1-43E4-8F92-31C729C69F61}">
      <text>
        <r>
          <rPr>
            <b/>
            <sz val="9"/>
            <color indexed="81"/>
            <rFont val="Segoe UI"/>
            <family val="2"/>
          </rPr>
          <t xml:space="preserve">Hinweis: 
</t>
        </r>
        <r>
          <rPr>
            <sz val="9"/>
            <color indexed="81"/>
            <rFont val="Segoe UI"/>
            <family val="2"/>
          </rPr>
          <t xml:space="preserve">allfällige Pumpenergie sollte nicht hierin enthalten sein
Achtung: Es gibt Kraftwerke, bei welchen diese Verluste bereits vor der Messung anfallen
</t>
        </r>
      </text>
    </comment>
    <comment ref="Y32" authorId="0" shapeId="0" xr:uid="{1729E0B2-120C-4A7E-960F-66294E073A7F}">
      <text>
        <r>
          <rPr>
            <b/>
            <sz val="9"/>
            <color indexed="81"/>
            <rFont val="Segoe UI"/>
            <family val="2"/>
          </rPr>
          <t xml:space="preserve">Hinweis: 
</t>
        </r>
        <r>
          <rPr>
            <sz val="9"/>
            <color indexed="81"/>
            <rFont val="Segoe UI"/>
            <family val="2"/>
          </rPr>
          <t xml:space="preserve">allfällige Pumpenergie sollte nicht hierin enthalten sein
Achtung: Es gibt Kraftwerke, bei welchen diese Verluste bereits vor der Messung anfallen
</t>
        </r>
      </text>
    </comment>
    <comment ref="Y34" authorId="0" shapeId="0" xr:uid="{0E2BFCA9-0726-467C-BC13-EE6840F72C8A}">
      <text>
        <r>
          <rPr>
            <sz val="9"/>
            <color indexed="81"/>
            <rFont val="Segoe UI"/>
            <family val="2"/>
          </rPr>
          <t>vgl. evtl. Finanzabschlüsse</t>
        </r>
      </text>
    </comment>
    <comment ref="Y35" authorId="0" shapeId="0" xr:uid="{996194F1-4357-4980-BC36-05F8C61B35B9}">
      <text>
        <r>
          <rPr>
            <b/>
            <sz val="9"/>
            <color indexed="81"/>
            <rFont val="Segoe UI"/>
            <family val="2"/>
          </rPr>
          <t xml:space="preserve">Hinweis: </t>
        </r>
        <r>
          <rPr>
            <sz val="9"/>
            <color indexed="81"/>
            <rFont val="Segoe UI"/>
            <family val="2"/>
          </rPr>
          <t xml:space="preserve">vgl. evtl. Finanzabschlüsse
</t>
        </r>
      </text>
    </comment>
    <comment ref="Y50" authorId="0" shapeId="0" xr:uid="{52B8AD1D-C331-4C43-AE54-DC3ADFC5873A}">
      <text>
        <r>
          <rPr>
            <sz val="9"/>
            <color indexed="81"/>
            <rFont val="Segoe UI"/>
            <family val="2"/>
          </rPr>
          <t>Kraftwerksplan Anhang A / 5.1.5‎
Richtlinie Gestehungskosten
Leitfaden Gesuchsprüfung</t>
        </r>
      </text>
    </comment>
    <comment ref="Y51" authorId="0" shapeId="0" xr:uid="{FDD61630-9B6E-4BB3-AA14-DC6451EDFB24}">
      <text>
        <r>
          <rPr>
            <sz val="9"/>
            <color indexed="81"/>
            <rFont val="Segoe UI"/>
            <family val="2"/>
          </rPr>
          <t xml:space="preserve">Relevant für Beurteilung Anspruchs-‎berechtigung
Plausibilität:‎
• ‎≥Nettoproduktion/ (0.8x8760)‎
• Angaben Kanton (Wasserzins)‎
• bei bekannten Abflussmengen bei ‎der Fassung  Berechnung ‎möglich (Excel liegt vor)‎
</t>
        </r>
      </text>
    </comment>
    <comment ref="Y56" authorId="0" shapeId="0" xr:uid="{B718BAF0-8682-427F-A699-CB10154C881D}">
      <text>
        <r>
          <rPr>
            <sz val="9"/>
            <color indexed="81"/>
            <rFont val="Segoe UI"/>
            <family val="2"/>
          </rPr>
          <t xml:space="preserve">siehe «Liste aller KEV-Bezüger im Jahr ‎‎2017», publiziert vom BFE‎
http://www.bfe.admin.ch/themen/00612/02073/index.html?lang=‎de&amp;dossier_id=02166‎
</t>
        </r>
      </text>
    </comment>
    <comment ref="Y57" authorId="0" shapeId="0" xr:uid="{303746BB-1D40-444E-893C-DAFE565DC465}">
      <text>
        <r>
          <rPr>
            <sz val="9"/>
            <color indexed="81"/>
            <rFont val="Segoe UI"/>
            <family val="2"/>
          </rPr>
          <t xml:space="preserve">siehe «Liste aller KEV-Bezüger im Jahr ‎‎2017», publiziert vom BFE‎
http://www.bfe.admin.ch/themen/00612/02073/index.html?lang=‎de&amp;dossier_id=02166‎
</t>
        </r>
      </text>
    </comment>
    <comment ref="Y58" authorId="0" shapeId="0" xr:uid="{228DFD00-8F31-44FF-9101-116C83F6FB70}">
      <text>
        <r>
          <rPr>
            <sz val="9"/>
            <color indexed="81"/>
            <rFont val="Segoe UI"/>
            <family val="2"/>
          </rPr>
          <t xml:space="preserve">Liste vom BAFU beantragt  (TNG, ‎‎20.4.2018)‎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Cramer Stefan</author>
  </authors>
  <commentList>
    <comment ref="Y26" authorId="0" shapeId="0" xr:uid="{009E26F1-8547-48BC-9942-409D35894D7E}">
      <text>
        <r>
          <rPr>
            <b/>
            <sz val="9"/>
            <color indexed="81"/>
            <rFont val="Segoe UI"/>
            <family val="2"/>
          </rPr>
          <t xml:space="preserve">Hinweis: </t>
        </r>
        <r>
          <rPr>
            <sz val="9"/>
            <color indexed="81"/>
            <rFont val="Segoe UI"/>
            <family val="2"/>
          </rPr>
          <t xml:space="preserve">vgl. evtl. Finanzabschlüsse
</t>
        </r>
      </text>
    </comment>
    <comment ref="Y31" authorId="0" shapeId="0" xr:uid="{B32E9C78-7FAA-4D66-BC54-BBAC1DC0CACA}">
      <text>
        <r>
          <rPr>
            <b/>
            <sz val="9"/>
            <color indexed="81"/>
            <rFont val="Segoe UI"/>
            <family val="2"/>
          </rPr>
          <t xml:space="preserve">Hinweis: 
</t>
        </r>
        <r>
          <rPr>
            <sz val="9"/>
            <color indexed="81"/>
            <rFont val="Segoe UI"/>
            <family val="2"/>
          </rPr>
          <t xml:space="preserve">allfällige Pumpenergie sollte nicht hierin enthalten sein
Achtung: Es gibt Kraftwerke, bei welchen diese Verluste bereits vor der Messung anfallen
</t>
        </r>
      </text>
    </comment>
    <comment ref="Y32" authorId="0" shapeId="0" xr:uid="{0F05FDEF-AFA2-4419-9B1B-EA50029E8793}">
      <text>
        <r>
          <rPr>
            <b/>
            <sz val="9"/>
            <color indexed="81"/>
            <rFont val="Segoe UI"/>
            <family val="2"/>
          </rPr>
          <t xml:space="preserve">Hinweis: 
</t>
        </r>
        <r>
          <rPr>
            <sz val="9"/>
            <color indexed="81"/>
            <rFont val="Segoe UI"/>
            <family val="2"/>
          </rPr>
          <t xml:space="preserve">allfällige Pumpenergie sollte nicht hierin enthalten sein
Achtung: Es gibt Kraftwerke, bei welchen diese Verluste bereits vor der Messung anfallen
</t>
        </r>
      </text>
    </comment>
    <comment ref="Y34" authorId="0" shapeId="0" xr:uid="{0990BBA5-A57F-47A4-B08D-33875D6F5E8E}">
      <text>
        <r>
          <rPr>
            <sz val="9"/>
            <color indexed="81"/>
            <rFont val="Segoe UI"/>
            <family val="2"/>
          </rPr>
          <t>vgl. evtl. Finanzabschlüsse</t>
        </r>
      </text>
    </comment>
    <comment ref="Y35" authorId="0" shapeId="0" xr:uid="{3867D134-F1D9-4729-A22F-5F21BF8C75EE}">
      <text>
        <r>
          <rPr>
            <b/>
            <sz val="9"/>
            <color indexed="81"/>
            <rFont val="Segoe UI"/>
            <family val="2"/>
          </rPr>
          <t xml:space="preserve">Hinweis: </t>
        </r>
        <r>
          <rPr>
            <sz val="9"/>
            <color indexed="81"/>
            <rFont val="Segoe UI"/>
            <family val="2"/>
          </rPr>
          <t xml:space="preserve">vgl. evtl. Finanzabschlüsse
</t>
        </r>
      </text>
    </comment>
    <comment ref="Y50" authorId="0" shapeId="0" xr:uid="{2AB590C6-A8A1-4ADA-B1C1-7D4E0B4FA3DF}">
      <text>
        <r>
          <rPr>
            <sz val="9"/>
            <color indexed="81"/>
            <rFont val="Segoe UI"/>
            <family val="2"/>
          </rPr>
          <t>Kraftwerksplan Anhang A / 5.1.5‎
Richtlinie Gestehungskosten
Leitfaden Gesuchsprüfung</t>
        </r>
      </text>
    </comment>
    <comment ref="Y51" authorId="0" shapeId="0" xr:uid="{F7BC3DA5-4523-41F3-AAE6-C45414EDA7D7}">
      <text>
        <r>
          <rPr>
            <sz val="9"/>
            <color indexed="81"/>
            <rFont val="Segoe UI"/>
            <family val="2"/>
          </rPr>
          <t xml:space="preserve">Relevant für Beurteilung Anspruchs-‎berechtigung
Plausibilität:‎
• ‎≥Nettoproduktion/ (0.8x8760)‎
• Angaben Kanton (Wasserzins)‎
• bei bekannten Abflussmengen bei ‎der Fassung  Berechnung ‎möglich (Excel liegt vor)‎
</t>
        </r>
      </text>
    </comment>
    <comment ref="Y56" authorId="0" shapeId="0" xr:uid="{08E12BDA-668A-41A2-ACCD-41BEA65ED2CD}">
      <text>
        <r>
          <rPr>
            <sz val="9"/>
            <color indexed="81"/>
            <rFont val="Segoe UI"/>
            <family val="2"/>
          </rPr>
          <t xml:space="preserve">siehe «Liste aller KEV-Bezüger im Jahr ‎‎2017», publiziert vom BFE‎
http://www.bfe.admin.ch/themen/00612/02073/index.html?lang=‎de&amp;dossier_id=02166‎
</t>
        </r>
      </text>
    </comment>
    <comment ref="Y57" authorId="0" shapeId="0" xr:uid="{852B4F79-892B-4963-BA75-818637231FBB}">
      <text>
        <r>
          <rPr>
            <sz val="9"/>
            <color indexed="81"/>
            <rFont val="Segoe UI"/>
            <family val="2"/>
          </rPr>
          <t xml:space="preserve">siehe «Liste aller KEV-Bezüger im Jahr ‎‎2017», publiziert vom BFE‎
http://www.bfe.admin.ch/themen/00612/02073/index.html?lang=‎de&amp;dossier_id=02166‎
</t>
        </r>
      </text>
    </comment>
    <comment ref="Y58" authorId="0" shapeId="0" xr:uid="{A335ABA1-A495-451D-9EE1-108B314680F3}">
      <text>
        <r>
          <rPr>
            <sz val="9"/>
            <color indexed="81"/>
            <rFont val="Segoe UI"/>
            <family val="2"/>
          </rPr>
          <t xml:space="preserve">Liste vom BAFU beantragt  (TNG, ‎‎20.4.2018)‎
</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<sst xmlns="http://schemas.openxmlformats.org/spreadsheetml/2006/main" count="5217" uniqueCount="1815">
  <si>
    <t>Tabellenblätter</t>
  </si>
  <si>
    <t>Angaben zum Gesuchsteller</t>
  </si>
  <si>
    <t>Anzahl Zentralen</t>
  </si>
  <si>
    <t>Hoheitsanteil Schweiz</t>
  </si>
  <si>
    <t>[%]</t>
  </si>
  <si>
    <t>mittlere mechanische Bruttoleistung</t>
  </si>
  <si>
    <t>[MW]</t>
  </si>
  <si>
    <t>Max. mögliche Leistung ab Generator</t>
  </si>
  <si>
    <t>[GWh]</t>
  </si>
  <si>
    <t>Eigentümerstruktur</t>
  </si>
  <si>
    <t>Bezug Gesuchsteller zum Kraftwerk</t>
  </si>
  <si>
    <t>Bezug</t>
  </si>
  <si>
    <t>Betreiber</t>
  </si>
  <si>
    <t>Eigentümer / Partner</t>
  </si>
  <si>
    <t>EVU mit Abnahmevertrag Energie</t>
  </si>
  <si>
    <t>Zentrale 1</t>
  </si>
  <si>
    <t>Zentrale 2</t>
  </si>
  <si>
    <t>Zentrale 3</t>
  </si>
  <si>
    <t>Zentrale 4</t>
  </si>
  <si>
    <t>Zentrale 5</t>
  </si>
  <si>
    <t>[Ja/Nein]</t>
  </si>
  <si>
    <t>Ja_Nein</t>
  </si>
  <si>
    <t>Nein</t>
  </si>
  <si>
    <t>CHF</t>
  </si>
  <si>
    <t>[CHF]</t>
  </si>
  <si>
    <t>WACC</t>
  </si>
  <si>
    <t>Kalkulatorische Kapitalkosten</t>
  </si>
  <si>
    <t>Aktivierte Eigenleistungen</t>
  </si>
  <si>
    <t>Pumpenergie zu Marktpreisen</t>
  </si>
  <si>
    <t>Pumpenergie</t>
  </si>
  <si>
    <t>Energieaufwand</t>
  </si>
  <si>
    <t>Netznutzungsaufwand</t>
  </si>
  <si>
    <t>Material und Fremdleistungen</t>
  </si>
  <si>
    <t>Personalaufwand</t>
  </si>
  <si>
    <t>Entgangener Erlös für Gratis- und Vorzugsenergie</t>
  </si>
  <si>
    <t>A2. Angaben zu den Zentralen</t>
  </si>
  <si>
    <t>B2. Kapitalkosten</t>
  </si>
  <si>
    <t>B3. Abgaben und Steuern</t>
  </si>
  <si>
    <t>[Rp./kWh]</t>
  </si>
  <si>
    <t>Total Betriebskosten</t>
  </si>
  <si>
    <t>Abgaben und Steuern Total</t>
  </si>
  <si>
    <t>Nutzungsrecht</t>
  </si>
  <si>
    <t>Konzession</t>
  </si>
  <si>
    <t>Ehehaftes Recht</t>
  </si>
  <si>
    <t>Ende des Nutzungsrechts</t>
  </si>
  <si>
    <t>[Datum]</t>
  </si>
  <si>
    <t>[Zahl]</t>
  </si>
  <si>
    <t>Datum der Vergabe des Nutzungsrechts</t>
  </si>
  <si>
    <t>GWh</t>
  </si>
  <si>
    <t>Marktprämienquote</t>
  </si>
  <si>
    <t>Grafik</t>
  </si>
  <si>
    <t>Postleitzahl</t>
  </si>
  <si>
    <t>Ort</t>
  </si>
  <si>
    <t>Name</t>
  </si>
  <si>
    <t>Funktion</t>
  </si>
  <si>
    <t>E-Mail-Adresse</t>
  </si>
  <si>
    <t xml:space="preserve">Vorname </t>
  </si>
  <si>
    <t xml:space="preserve">Name </t>
  </si>
  <si>
    <t>ungedeckte Gestehungskosten</t>
  </si>
  <si>
    <t>Anhang Nummer</t>
  </si>
  <si>
    <t>Freigabeerklärung</t>
  </si>
  <si>
    <t>Vertrag Nutzungsrecht</t>
  </si>
  <si>
    <t>Zelle wird vom Gesuchsteller ausgefüllt</t>
  </si>
  <si>
    <t>Zelle dient für notwendige Angaben oder ist leer</t>
  </si>
  <si>
    <t>Zelle dient einer besseren Darstellung</t>
  </si>
  <si>
    <t>Jahresproduktion Anteil Gesuchsteller Total</t>
  </si>
  <si>
    <t>Beantragte Marktprämie</t>
  </si>
  <si>
    <t>Geschäftsperiode</t>
  </si>
  <si>
    <t>Kalenderjahr</t>
  </si>
  <si>
    <t>Hydrologisches Jahr</t>
  </si>
  <si>
    <t>Datum testierter Einzelabschluss Kraftwerk</t>
  </si>
  <si>
    <t>Rechnungslegungsstandard</t>
  </si>
  <si>
    <t>OR</t>
  </si>
  <si>
    <t>US GAAP</t>
  </si>
  <si>
    <t>Swiss GAAP FER</t>
  </si>
  <si>
    <t>IFRS</t>
  </si>
  <si>
    <t>weiterer (im Feld Bemerkungen spezifizieren)</t>
  </si>
  <si>
    <t>Fremde Anlagen Erneuerbare Energien</t>
  </si>
  <si>
    <t>Bezug EV/KEV</t>
  </si>
  <si>
    <t>Total</t>
  </si>
  <si>
    <t>B 1. Betriebserträge und -kosten</t>
  </si>
  <si>
    <t>Abschreibungsmethodik</t>
  </si>
  <si>
    <t>Degressiv</t>
  </si>
  <si>
    <t>weitere (im Feld Bemerkungen spezifizieren)</t>
  </si>
  <si>
    <t>Ordentliche Abschreibungen</t>
  </si>
  <si>
    <t>Ausserordentliche Abschreibungen</t>
  </si>
  <si>
    <t>Anrechenbare Kapitalkosten total</t>
  </si>
  <si>
    <t>Anmerkungen BFE</t>
  </si>
  <si>
    <t>Bemerkungen Gesuchsteller</t>
  </si>
  <si>
    <t>Ort, Datum</t>
  </si>
  <si>
    <t>Name Unterschriftsberechtigte Person 1</t>
  </si>
  <si>
    <t>Unterschrift</t>
  </si>
  <si>
    <t>Name Anlage</t>
  </si>
  <si>
    <t>Typ</t>
  </si>
  <si>
    <t>Kleinwasserkraft</t>
  </si>
  <si>
    <t>Wind</t>
  </si>
  <si>
    <t>PV</t>
  </si>
  <si>
    <t>Bemerkungen BFE</t>
  </si>
  <si>
    <t>Standort</t>
  </si>
  <si>
    <t>Kraftwerksplan</t>
  </si>
  <si>
    <t>Abnahmevertrag in Anhang beilegen</t>
  </si>
  <si>
    <t>Nachfolgende Unterlagen müssen zusammen mit der vorliegenden Excel-Datei eingereicht respektive auf der Share-Point-Plattform hochgeladen werden.</t>
  </si>
  <si>
    <t>Installierte Turbinenleistung</t>
  </si>
  <si>
    <t>Jahresgewinn</t>
  </si>
  <si>
    <t>Anrechenbare Gestehungskosten total</t>
  </si>
  <si>
    <t>Ja</t>
  </si>
  <si>
    <t>Trafo- und Leitungsverluste</t>
  </si>
  <si>
    <t>Zentrale 6</t>
  </si>
  <si>
    <t>Struktur Energiebezug Kraftwerk</t>
  </si>
  <si>
    <t>Farbcodierung Zellen</t>
  </si>
  <si>
    <t>Farbcodierung Tabellenblätter</t>
  </si>
  <si>
    <t>Tabellenblatt mit Eingaben durch Gesuchsteller</t>
  </si>
  <si>
    <t>Tabellenblatt mit Freigabeerklärung. Muss zwingend unterschrieben, ausgedruckt und beim BFE eingereicht werden</t>
  </si>
  <si>
    <t>Tabellenblatt dient der Übersicht</t>
  </si>
  <si>
    <t>Tabellenblatt dient als Inputblatt für die Berechnung</t>
  </si>
  <si>
    <t>Standortkanton</t>
  </si>
  <si>
    <t>Kantonales Wasserzinsregime</t>
  </si>
  <si>
    <t>Kapitalsteuern</t>
  </si>
  <si>
    <t>Wasserzinsen (inkl. Wasserwerksteuern und andere äquivalente Abgaben)</t>
  </si>
  <si>
    <t>Nr. Zentrale aus WASTA</t>
  </si>
  <si>
    <t>Wird nicht angerechnet. Der Vollständigkeit halber aufgeführt.</t>
  </si>
  <si>
    <t>Verfügungsrecht</t>
  </si>
  <si>
    <t>Bewilligung</t>
  </si>
  <si>
    <t>andere Rechtsgrundlage (im Feld Bemerkungen spezifizieren)</t>
  </si>
  <si>
    <t>Strasse, Nr.</t>
  </si>
  <si>
    <t>Falls Gewinnsteuer angerechnet werden soll, Begründung in Anhang darlegen, wieso trotz Differenz von Gestehungskosten und Marktpreisen ein effektiver Gewinn vorliegt.</t>
  </si>
  <si>
    <t>Bericht zu Massnahmen zur Verbesserung der Kostensituation</t>
  </si>
  <si>
    <t>Bescheinigung Risikotragung aller in Berechtigungskaskade obenliegenden Parteien</t>
  </si>
  <si>
    <t>Falls EVU mit Abnahme Energie: Abnahmevertrag (resp. Stromliefervertrag) Energie</t>
  </si>
  <si>
    <t>Gewinnsteuer auf Stufe Partnerwerk</t>
  </si>
  <si>
    <t>anrechenbare Gewinnsteuer gemäss Art. 90 EnFV</t>
  </si>
  <si>
    <t>Erlös aus Entschädigungen Sanierungen nach Gewässerschutzgesetz</t>
  </si>
  <si>
    <t>Erlös aus weiterer Förderung der öffentlichen Hand</t>
  </si>
  <si>
    <t>Umlaufvermögen Kraftwerk</t>
  </si>
  <si>
    <t>Kurzfristige Verbindlichkeiten Kraftwerk</t>
  </si>
  <si>
    <t>Name Unterschriftsberechtigte Person 2</t>
  </si>
  <si>
    <t>Anhänge zu Wasserkraftwerken</t>
  </si>
  <si>
    <t>Nutzungrechte und Geschäftsberichte von allen eigenen Anlagen zur Produktion von erneuerbaren Energien</t>
  </si>
  <si>
    <t>Landwirtschafltiche Biogoasanlage</t>
  </si>
  <si>
    <t>KVA</t>
  </si>
  <si>
    <t>ARA</t>
  </si>
  <si>
    <t>Holzheizkraftwerk</t>
  </si>
  <si>
    <t>Geothermie</t>
  </si>
  <si>
    <t>Kraftwerkstyp</t>
  </si>
  <si>
    <t>Zelle wird über Zellbezug automatisch berechnet</t>
  </si>
  <si>
    <t>Im Rahmen von Stichprobenprüfungen behält sich das BFE vor, bei den Gesuchstellern jederzeit weitere, zur Plausibilisierung des Anspruchs auf Marktprämie notwendige Dokument einzufordern. Darunter bspw. Partnerwerksverträge, Bescheinigungen der öffentlichen Gemeinswesen über bezahlte Wasserzinsen und äquivalente Angaben, Bescheinigungen der Netzbetreiber über Einspeiseprofile der Kraftwerke (resp. Ausspeiseprofile bei Pumpeinsatz) etc.</t>
  </si>
  <si>
    <t>Zentrale 7</t>
  </si>
  <si>
    <t>Zentrale 8</t>
  </si>
  <si>
    <t>Zentrale 9</t>
  </si>
  <si>
    <t>Zentrale 10</t>
  </si>
  <si>
    <t>Gesuchsnummer</t>
  </si>
  <si>
    <t>Dropdown (Hilfsblatt / Für Berechnung nicht relevant)</t>
  </si>
  <si>
    <t>Grundlagendokumente</t>
  </si>
  <si>
    <t>Energiegesetz vom 30. September 2016 (EnG, SR 730.0)</t>
  </si>
  <si>
    <t>Energieförderungsverordnung vom 1. November 2017 (EnFV, SR 730.03)</t>
  </si>
  <si>
    <t xml:space="preserve">Erläuterungen zur EnFV vom 1. November 2017 </t>
  </si>
  <si>
    <t>Funktion Unterschriftsberechtigte Person 1</t>
  </si>
  <si>
    <t>Funktion Unterschriftsberechtigte Person 2</t>
  </si>
  <si>
    <t>A / 1</t>
  </si>
  <si>
    <t>A / 2</t>
  </si>
  <si>
    <t>A / 3.1</t>
  </si>
  <si>
    <t>A / 3.2</t>
  </si>
  <si>
    <t>A / 4</t>
  </si>
  <si>
    <t>A. Angaben zu Kraftwerksanlage und Zentralen</t>
  </si>
  <si>
    <t>A1. Angaben zur Kraftwerksanlage</t>
  </si>
  <si>
    <t>Eigenbedarf Strom (exkl. Pumpenergie)</t>
  </si>
  <si>
    <t>Abgabe von Einstauersatz / Austauschenergie</t>
  </si>
  <si>
    <t>Jahresenergie Anteil Gesuchsteller</t>
  </si>
  <si>
    <t>Name Zentrale (oder Einzelanlage im Sinne von Art. 88 EnFV)</t>
  </si>
  <si>
    <t>Anteil Energiebezug Gesuchsteller</t>
  </si>
  <si>
    <t>weitere anrechenbare Steuern</t>
  </si>
  <si>
    <t>Liegenschaftssteuer. Sonstige Steuern.</t>
  </si>
  <si>
    <t>Jahresenergie zur Verfügung der Energiebezüger</t>
  </si>
  <si>
    <t>Gesuchsteller</t>
  </si>
  <si>
    <t>Gesuchsprüfer</t>
  </si>
  <si>
    <t>Bemerkung</t>
  </si>
  <si>
    <t>Prüfung</t>
  </si>
  <si>
    <t>Begründung</t>
  </si>
  <si>
    <t xml:space="preserve"> </t>
  </si>
  <si>
    <t/>
  </si>
  <si>
    <t>Datum Abnahme- vertrag</t>
  </si>
  <si>
    <t>Nr.</t>
  </si>
  <si>
    <t>&gt; 10 MW</t>
  </si>
  <si>
    <t>Anlage in CH</t>
  </si>
  <si>
    <t>Doppelgesuch</t>
  </si>
  <si>
    <t>Wirtschaftliches Risiko und Bestätigung</t>
  </si>
  <si>
    <t>Strombezugsvertrag</t>
  </si>
  <si>
    <t>KW unrentabel</t>
  </si>
  <si>
    <t>Beilegung (Selbst-prüfung)</t>
  </si>
  <si>
    <t>Bemerkungen (z.B. Begründung falls unter Beilegung "Nein" ausgewählt)</t>
  </si>
  <si>
    <t>Grund für Einfordern im Vollzug / Übertrag Eingaben</t>
  </si>
  <si>
    <t>Menge an erneuerbarer Energie in der Grundversorgung</t>
  </si>
  <si>
    <t>B. Angaben zu den Gestehungskosten</t>
  </si>
  <si>
    <t>C. Angaben zu Erlösen</t>
  </si>
  <si>
    <t>D. Angaben zu den ungedeckten Gestehungskosten</t>
  </si>
  <si>
    <t>Berechnung der Marktprämienquote</t>
  </si>
  <si>
    <t>[-]</t>
  </si>
  <si>
    <t>Restwert von Konzessionen dürfen berücksichtigt werden.</t>
  </si>
  <si>
    <t>Trafo- und Leitungsverluste sowie Eigenbedarf müssen abgezogen sein.</t>
  </si>
  <si>
    <t>Anhänge</t>
  </si>
  <si>
    <t>Hydraulische Verknüpfung und gemeinsame Optimierung vorhanden</t>
  </si>
  <si>
    <t>Übriger Betriebsertrag (ohne Förderungen)</t>
  </si>
  <si>
    <t>Jahr</t>
  </si>
  <si>
    <t>Firma</t>
  </si>
  <si>
    <t>Nettoproduktion</t>
  </si>
  <si>
    <t>Erlös EV/KEV Jahr</t>
  </si>
  <si>
    <t>Tel. Festnetz</t>
  </si>
  <si>
    <t>Tel. Mobile</t>
  </si>
  <si>
    <t>Kontoangaben für die Überweisung der Marktprämie</t>
  </si>
  <si>
    <t>Name Kontoinhaber</t>
  </si>
  <si>
    <t>Angaben vom Gesuchsteller</t>
  </si>
  <si>
    <t>Anforderungen, Begründung für das Einfordern</t>
  </si>
  <si>
    <t>obligatorisch</t>
  </si>
  <si>
    <t>in jedem Fall</t>
  </si>
  <si>
    <t>ausser wenn Gemeinwesen</t>
  </si>
  <si>
    <t>falls solche Anlagen existieren</t>
  </si>
  <si>
    <t>wenn Gesuchsteller selber nicht Betreiber dieser Anlage</t>
  </si>
  <si>
    <t>falls Gesuchsteller EVU mit Verpflichtung zur Abnahme von Energie aus dieser Anlage</t>
  </si>
  <si>
    <t>falls solche Beträge im Ge-suchsformular eingetragen wurden</t>
  </si>
  <si>
    <t>falls die Angaben im Gesuchs-formular vom Geschäfts-bericht abweichen</t>
  </si>
  <si>
    <t>siehe Kommentare auf dem Blatt "Freigabeerklärung"</t>
  </si>
  <si>
    <t>Berechnung der Reduktion des Grundver-sorgungsabzug nach Abs. 2 Art. 91 EnFV</t>
  </si>
  <si>
    <t xml:space="preserve">Zur Verifizierung der kraftwerks-spezifischen Angaben.
</t>
  </si>
  <si>
    <t>Überprüfung der Menge Strom aus eigenen Anlagen zur Produktion von erneuerbaren Energien gemäss Abs. 2 Art. 91 EnFV</t>
  </si>
  <si>
    <t>Überprüfung der Menge Strom aus fremden Anlagen zur Produktion von erneuerbaren Energien gemäss Abs. 2 Art. 91 EnFV</t>
  </si>
  <si>
    <t>Gemäss Art. 94, Abs. 2, Bst. f der EnFV ist der Gesuchsteller verpflichtet, in einem Bericht darzulegen, welche Massnahmen er zur Verbesserung der Kostensituation eingeleitet oder bereits umgesetzt hat. Keine Formvorschrift.</t>
  </si>
  <si>
    <t>bspw. Wasserrechtsurkunde, Konzessionsvertrag
zur Überprüfung von Konzessionsleistungen, Kraftwerks-parameter, Eigentumsverhältnisse u.a.</t>
  </si>
  <si>
    <t>Einzelabschluss Finanzbuchhaltung (Bilanz, Erfolgsrechnung, Geldflussrechnung) über fünf Jahre. Zur Überprüfung der Abschreibungspraxis, Gestehungskosten u.a.</t>
  </si>
  <si>
    <t>Übersichtsplan oder Schema, wo alle wichtigen und im Gesuch aufgeführten Elemente ersichtlich sind. Zur Überprüfung einer allfälligen hydraulischen Verknüpfung u.a.</t>
  </si>
  <si>
    <t>Ziffer</t>
  </si>
  <si>
    <t>Standortgemeinde(n)</t>
  </si>
  <si>
    <t>Vertrag für Nutzungsrecht dem Gesuch beilegen.
Falls weder Konzession noch ehaftes Recht, bitte im Bemerkungsfeld spezifizieren.</t>
  </si>
  <si>
    <t>Wasserzinssatz oder Bemessung aller äquivalenten kantonalen Abgaben angeben.</t>
  </si>
  <si>
    <t>Hinweis: Nur die Werte sind einzufügen (Rechtsklick -&gt; Inhalte einfügen -&gt; Werte)</t>
  </si>
  <si>
    <t>-</t>
  </si>
  <si>
    <t>Eigene EE</t>
  </si>
  <si>
    <t>Fremde EE</t>
  </si>
  <si>
    <t>E_prod_Eingabe</t>
  </si>
  <si>
    <t>KW-1, KW-2, KW-3, … KW-10</t>
  </si>
  <si>
    <t>Deckblatt mit Erklärungen zur Gesuchseinreichung</t>
  </si>
  <si>
    <t>Bestätigung der Richtigkeit der Angaben im vorliegenden  Gesuch</t>
  </si>
  <si>
    <t>Angaben zum Gesuchsteller, Bevollmächtigte sowie Bankkonto</t>
  </si>
  <si>
    <t>Liste aller eingereichten Anhänge</t>
  </si>
  <si>
    <t>Angaben zu Kraftwerken mit Absatz in Grundversorgung</t>
  </si>
  <si>
    <t>Effektiver Grundversorgungsabsatz aus Schweizer Wasserkraft analog Eingabe Elcom (sowohl rentabel wie unrentabel)</t>
  </si>
  <si>
    <t>Gesuchssteller</t>
  </si>
  <si>
    <t xml:space="preserve">Bemerkungen </t>
  </si>
  <si>
    <t>Bemerkungen</t>
  </si>
  <si>
    <t>GV / 01</t>
  </si>
  <si>
    <t>GV / 02</t>
  </si>
  <si>
    <t>GV / 03</t>
  </si>
  <si>
    <t>GV / 04</t>
  </si>
  <si>
    <t>GV / 05</t>
  </si>
  <si>
    <t>GV / 06</t>
  </si>
  <si>
    <t>GV / 07</t>
  </si>
  <si>
    <t>GV / 08</t>
  </si>
  <si>
    <t>GV / 09</t>
  </si>
  <si>
    <t>GV / 10</t>
  </si>
  <si>
    <t xml:space="preserve">Bedingungen:  </t>
  </si>
  <si>
    <t>- mittel- bis langfristige Verträge, d.h. mindestens 3 Jahre einschliesslich Herkunftsnachweis</t>
  </si>
  <si>
    <t xml:space="preserve">Bedingungen: </t>
  </si>
  <si>
    <t>- Elektrizität aus ereuerbarer Energie</t>
  </si>
  <si>
    <t>- Nicht bereits unterstützt (z.B. Einspeisevergütungssystem)</t>
  </si>
  <si>
    <t>- Einspeisung in die Grundversorgung  des Gesuchstellers</t>
  </si>
  <si>
    <t>- Einspeisung in die Grundversorgung des Gesuchstellers</t>
  </si>
  <si>
    <t>Falls bereits Aufstellungen solcher Anlagen existieren, können diese eingereicht werden anstatt jede Anlage einzeln in die untenstehende Tabelle einzutragen. Dazu müssen:
- die erforderlichen Informationen in diesen Aufstellungen enthalten sein,
- für jeden Kraftwerkstyp (Kleinwasserkraft, Wind, PV, ...) separate Aufstellungen eingereicht werden
- pro separate Aufstellung die Totalbeträge (MW, GWh) mit Verweis auf die Aufstellung in einer Zeile der untenstehenden Tabelle eingetragen werden.</t>
  </si>
  <si>
    <t>- Abnahme der Elekrizität gemäss Artikel 15 EnG</t>
  </si>
  <si>
    <t>Belegdokument (Nutzungsrecht, Geschäftsbericht) beilegen</t>
  </si>
  <si>
    <t>Max. Leistung ab Generator / Wechsel-richter</t>
  </si>
  <si>
    <t>Anteil Gesuch-steller</t>
  </si>
  <si>
    <t>Jahres-produktion Anteil Gesuchsteller</t>
  </si>
  <si>
    <t>Ziff.</t>
  </si>
  <si>
    <t>GV / 51</t>
  </si>
  <si>
    <t>GV / 52</t>
  </si>
  <si>
    <t>Absatz in Grundversorgung</t>
  </si>
  <si>
    <t>GV / 53</t>
  </si>
  <si>
    <t>GV / 54</t>
  </si>
  <si>
    <t>GV / 55</t>
  </si>
  <si>
    <t>GV / 56</t>
  </si>
  <si>
    <t>GV / 57</t>
  </si>
  <si>
    <t>GV / 58</t>
  </si>
  <si>
    <t>GV / 59</t>
  </si>
  <si>
    <t>GV / 60</t>
  </si>
  <si>
    <t>GV / 61</t>
  </si>
  <si>
    <t>GV / 62</t>
  </si>
  <si>
    <t>GV / 63</t>
  </si>
  <si>
    <t>GV / 64</t>
  </si>
  <si>
    <t>GV / 65</t>
  </si>
  <si>
    <t>GV / 66</t>
  </si>
  <si>
    <t>GV / 67</t>
  </si>
  <si>
    <t>GV / 68</t>
  </si>
  <si>
    <t>GV / 69</t>
  </si>
  <si>
    <t>Gestehungs-kosten gemäss Richtlinie gedeckt?</t>
  </si>
  <si>
    <t>In Fällen mit Grundversorgung ist der tatsächliche Absatz in der Grundversorgung pro Grosswasserkraftanlage sowie der durchschnittliche Preis für diesen Absatz auszuweisen (Abs. 3 d.+e., Art. 94 EnFV)</t>
  </si>
  <si>
    <t>GV / 70</t>
  </si>
  <si>
    <t>Gestehungs-kosten gemäss Richtline Marktprämie</t>
  </si>
  <si>
    <t>Absatz in die Grundversorgung durch weitere Wasserkraftwerke (&gt; 10 MW) des Gesuchstellers</t>
  </si>
  <si>
    <t>Absatz in die Grundversorgung durch die Kraftwerke 1 - 10 des vorliegenden Gesuches</t>
  </si>
  <si>
    <t xml:space="preserve"> nur KW mit gedeckten Gestehungskosten</t>
  </si>
  <si>
    <t xml:space="preserve"> nur KW mit ungedeckten Gestehungskosten</t>
  </si>
  <si>
    <t>Das Gesuch wurde zu folgendem Zeitpunkt elektronisch auf die vom BFE zugewiesene Sharpoint-Plattform hochgeladen:</t>
  </si>
  <si>
    <t>Zusammenfassung des Gesuchs, Berechnung der Marktprämienquote und der Marktprämie; gleichzeitig Anhang der Verfügung</t>
  </si>
  <si>
    <t>Eingabe der Daten zu den einzelnen Wasserkraftanlagen</t>
  </si>
  <si>
    <t>Bereingter Grundversorgungsabzug</t>
  </si>
  <si>
    <t>Zeit  [hh:mm]</t>
  </si>
  <si>
    <t>Datum  [dd.mm.yyyy]</t>
  </si>
  <si>
    <t>Abzüglich KEV-Anlagen</t>
  </si>
  <si>
    <t>- davon eigene Anlagen</t>
  </si>
  <si>
    <t xml:space="preserve">- davon fremde Anlagen </t>
  </si>
  <si>
    <t>Nettoproduktion alle Zentralen</t>
  </si>
  <si>
    <t>Nur hydraulisch verknüpfte und gemeinsam optimierte Anlagen werden berücksichtigt.</t>
  </si>
  <si>
    <t>alle Zentralen</t>
  </si>
  <si>
    <t>Vorgehen Gesuchseinreichung</t>
  </si>
  <si>
    <t>Druckbereich</t>
  </si>
  <si>
    <t>Organisation</t>
  </si>
  <si>
    <t>Telefon</t>
  </si>
  <si>
    <t>Gesuchsformular um Marktprämie für Grosswasserkraftanlagen</t>
  </si>
  <si>
    <t>Allgemeine Informationen</t>
  </si>
  <si>
    <t xml:space="preserve">Eigene Anlagen Erneuerbare Energien </t>
  </si>
  <si>
    <t>Gesuchsteller oder dessen bevollmächtigte Vertretung</t>
  </si>
  <si>
    <t>Kraftwerksname</t>
  </si>
  <si>
    <t>Zentralennamen</t>
  </si>
  <si>
    <t>Name Kraftwerk</t>
  </si>
  <si>
    <t>Bezug Gesuchsteller zum KW</t>
  </si>
  <si>
    <t>Gesuchsprüfung</t>
  </si>
  <si>
    <t>Jahresenergie zur Verfügung Energiebezüger [GWh]</t>
  </si>
  <si>
    <t>Jahresenergie Anteil Gesuchsteller [GWh]</t>
  </si>
  <si>
    <t>Ungedeckte Gestehungskosten [Rp./kWh]</t>
  </si>
  <si>
    <t>Ungedeckte Gestehungskosten gekürzt [Rp./kWh]</t>
  </si>
  <si>
    <t>(Verweis)</t>
  </si>
  <si>
    <t>anspruchsberechtigte Strommenge [GWh]</t>
  </si>
  <si>
    <t>MP / 01</t>
  </si>
  <si>
    <t>MP / 04</t>
  </si>
  <si>
    <t>MP / 05</t>
  </si>
  <si>
    <t>MP / 06</t>
  </si>
  <si>
    <t>- Elektrizität aus erneuerbarer Energie</t>
  </si>
  <si>
    <t>Übersicht</t>
  </si>
  <si>
    <t>Grundversorgung</t>
  </si>
  <si>
    <t>Nettoproduktion hydraulisch verknüpfter und gemeinsam optimierter Anlagen</t>
  </si>
  <si>
    <t>Abzüglich nicht hydraulisch verbundener oder gemeinsam optimierter Anlagen</t>
  </si>
  <si>
    <t>Marktprämienberechtigte Energie</t>
  </si>
  <si>
    <t>Bereinigter Grundversorgungsabzug [GWh]</t>
  </si>
  <si>
    <t>Marktprämien-berechtigte Energie [GWh]</t>
  </si>
  <si>
    <t>Übersicht Gesuch Marktprämie</t>
  </si>
  <si>
    <t>Lage</t>
  </si>
  <si>
    <t>Säule</t>
  </si>
  <si>
    <t>Jahresenergie unrentable Wasserkraft</t>
  </si>
  <si>
    <t>Bereinigter Grundversorgungsabzug</t>
  </si>
  <si>
    <t>Anhänge, die bereits in einem der Vorjahre beigelegt wurden und sich seither nicht mehr geändert haben, müssen nicht mehr eingereicht werden. Entsprechend ist in der Spalte "Beilegung" die Option "im Vorjahr beigelegt" zu wählen.</t>
  </si>
  <si>
    <t>vertreten durch</t>
  </si>
  <si>
    <t>(bei Vertretung Vollmacht beilegen, falls keine Vertretung leer lassen)</t>
  </si>
  <si>
    <t>Fachkontakt Gesuchsteller</t>
  </si>
  <si>
    <t>Fachkontakt Vertretung</t>
  </si>
  <si>
    <t>Frühestes Ende bei zentralenspezifischen Unterschieden.</t>
  </si>
  <si>
    <t>Angabe aller Energiebezüger Kraftwerk; 
wenn leer = wie Eigentümerstruktur.</t>
  </si>
  <si>
    <t>Einzelabschluss Kraftwerk in Anhang beilegen.</t>
  </si>
  <si>
    <t>Vertrag für Nutzungsrecht beilegen.</t>
  </si>
  <si>
    <t>Plan der Kraftwerksanlage beilegen.</t>
  </si>
  <si>
    <t>Anzugeben sind kurzfristige, nicht verzinsliche Darlehen. Kurzfristige verzinsliche Kapitalien (darunter auch langfrisitge Darlehen mit Fälligkeit unter 1 Jahr) müssen nicht angegeben werden. Siehe Richtlinie Punkt 3.2.2.</t>
  </si>
  <si>
    <t>Reduktion des Grudversorgungsabzugs nach Art. 91 Abs. 2 EnFV</t>
  </si>
  <si>
    <t>[CHF/kWbr]</t>
  </si>
  <si>
    <t>Nur Kalenderjahr oder hydrologisches Jahr (1. Okt. – 30. ‎Sept.) möglich, für alle Zentralen ‎gleich.</t>
  </si>
  <si>
    <t>Bescheinigungen über (kostendeckende) Einspeisevergütung, Investitionsbeiträge, Mehrkostenfinanzierungen, Entschädigungen Sanierungen Gewässerschutz und weitere Vergütungen der öffentlichen Hand</t>
  </si>
  <si>
    <t>Überprüfung Unterschriftsberechtigung</t>
  </si>
  <si>
    <t>Überprüfung Träger des wirtschaftlichen Risikos.</t>
  </si>
  <si>
    <t>Überprüfung, ob Abnahmevertrag gemäss Verordnung akzeptiert werden kann.</t>
  </si>
  <si>
    <t>Überprüfung Erlöse aus Fördersystemen der öffentlichen Hand.</t>
  </si>
  <si>
    <t>MP / 07</t>
  </si>
  <si>
    <t>[MWbr]</t>
  </si>
  <si>
    <t>Bei Klein-wasserkraft / mittlere mechanische Bruttoleistung</t>
  </si>
  <si>
    <t>(Träger des wirtschaftlichen Risikos)</t>
  </si>
  <si>
    <t>Referenzerlös (brutto)</t>
  </si>
  <si>
    <t>MP / 08</t>
  </si>
  <si>
    <t>Grundversorgungs-potential</t>
  </si>
  <si>
    <t>Gemäss der Richtlinie Punkt 3.2.2. ist das Nettoumlaufvermögen (Umlaufvermögen minus kurzfristiges, nicht verzinsliches Fremdkapital) für den Betrieb notwendig und kann im Gesuch berücksichtigt werden.</t>
  </si>
  <si>
    <t>Erneuerbare in Grundversorgung</t>
  </si>
  <si>
    <t>Prämienberechtigte Energie</t>
  </si>
  <si>
    <t>MP / 09</t>
  </si>
  <si>
    <t>MP / 10</t>
  </si>
  <si>
    <t>Die Angaben zu den Gestehungskosten im Blatt KW-1 müssen anhand der testierten Abschlüsse oder anhand des Anhangformulars A / 5.1.7 eindeutig nachvollziehbar sein.</t>
  </si>
  <si>
    <t>Version</t>
  </si>
  <si>
    <t>Anhänge zum Gegenabzug Erneuerbare Energien</t>
  </si>
  <si>
    <t>Gestehungs-kosten gem. Kostenprüfung Elcom / StromVG</t>
  </si>
  <si>
    <t>effektiv gemäss Angabe des Gesuchstellers</t>
  </si>
  <si>
    <t>Bitte bezeichnen Sie die elektronisch eingesandten Dokumente mit dem angegebenen Dateinamen. Dieser kann nach hinten verlängert werden, sollte aber nicht länger als 40 Zeichen sein. So kann Ihr Gesuch schneller bearbeitet werden.</t>
  </si>
  <si>
    <t>Bspw. Wasserrechtsurkunde, Konzessionsvertrag
zur Überprüfung von Konzessionsleistungen, Kraftwerks-parameter, Eigentumsverhältnisse u.a.</t>
  </si>
  <si>
    <t>Gemäss Art. 89, Abs. 2 der EnFV sind die stündlichen Produktionsdaten anzugeben.</t>
  </si>
  <si>
    <t>Abnahmeverträge und Herkunftsnachweise (HKN) aller fremden Anlagen zur Produktion von erneuerbaren Energien</t>
  </si>
  <si>
    <t>Absatzpotential an Endverbraucher in der Grundversorgung</t>
  </si>
  <si>
    <t>Art. 91, Abs. 2, EnFV
Vertragsdauer &gt; 3 Jahre</t>
  </si>
  <si>
    <t>Korrektiv "Erneuerbaren-Menge" in GV
(Erneuerbaren-Gegenabzug)</t>
  </si>
  <si>
    <t>Art. 31, Abs. 2, EnG
Art. 91, Abs. 2, EnFV</t>
  </si>
  <si>
    <t>Art. 31, Abs. 1, EnG
Art. 91, Abs. 1, EnFV</t>
  </si>
  <si>
    <t>Art. 31 Abs. 2, EnG</t>
  </si>
  <si>
    <t>Firmen gemäss HR-Auszug;  bei Gemeinden telefonisch oder via Internet prüfen</t>
  </si>
  <si>
    <t>nicht notwendiog, wenn Gesuchsteller = Betreiber oder (Mit-)Eigentümer / Partner dieser Anlage ist</t>
  </si>
  <si>
    <t>nicht notwendiog, wenn Gesuchsteller = Betreiber dieser Anlage, d.h. zuoberst in der "Berechtigungskaskade"</t>
  </si>
  <si>
    <t>Nur notwendig, wenn solche Erlöse im Gesuchsformular eingetragen wurden (Ziffern KW-x/36, KW-x/38 oder KW-x/40)</t>
  </si>
  <si>
    <t>Stundenwerte für jede Zentrale zwingend, auch für Pumpzentralen und KEV-Anlagen.</t>
  </si>
  <si>
    <t>Erläuterungen zu Gestehungskosten gemäss Geschäftsbericht 
(Excel Anhang-Formular A-5.x.7)</t>
  </si>
  <si>
    <t>Energieproduktion und Pumpenergie
(Excel Anhang-Formular A-5.x.8)</t>
  </si>
  <si>
    <t xml:space="preserve">Jahresenergie Anteil Gesuchsteller von den im Gesuch aufgeführten Kraftwerken </t>
  </si>
  <si>
    <t>davon mit gedeckten Kosten</t>
  </si>
  <si>
    <t>davon mit ungedeckten Kosten
(Jahresenergie unrentable Wasserkraft)</t>
  </si>
  <si>
    <t>davon mit ungedeckten Kosten (Jahresenergie unrentable Wasserkraft)</t>
  </si>
  <si>
    <t>Anspruchsberechtigung gegeben ?</t>
  </si>
  <si>
    <t>Gestehungs-kosten gem.  Elcom / StromVG</t>
  </si>
  <si>
    <t>Gestehungs-kosten gemäss Richtline</t>
  </si>
  <si>
    <t>Jahres-produktion Anteil Gesuch-steller</t>
  </si>
  <si>
    <t>Jahres-produktion Anteil Gesuchst.</t>
  </si>
  <si>
    <t>Max. Leistung ab Generator</t>
  </si>
  <si>
    <t>Total oder gewichtetes Mittel</t>
  </si>
  <si>
    <t>Insgesamt Absatz in die Grundversorgung aller Kraftwerke des vorliegenden Gesuchs und weiterer Kraftwerke</t>
  </si>
  <si>
    <t>theoretisch gemäss MP-Quote</t>
  </si>
  <si>
    <t>Spezifischer Referenzmarkterlös</t>
  </si>
  <si>
    <t>Spezifische ungedeckte Gestehungskosten</t>
  </si>
  <si>
    <t>Vorjahre</t>
  </si>
  <si>
    <t>2017 / 18</t>
  </si>
  <si>
    <t>- Nicht bereits unterstützt (z.B. Einspeisevergütungssystem, Investitionsbeiträge etc.)</t>
  </si>
  <si>
    <t>MP / 02</t>
  </si>
  <si>
    <t>MP / 03</t>
  </si>
  <si>
    <t>Anteil Energieproduktion Gesuchsteller</t>
  </si>
  <si>
    <t>Spezifische Gestehungskosten [Rp./kWh]</t>
  </si>
  <si>
    <t>Anhänge mit Informationen zum Gesuchsteller</t>
  </si>
  <si>
    <t>2018 / 19</t>
  </si>
  <si>
    <t>im Vorjahr beigelegt</t>
  </si>
  <si>
    <t>Handelsregisterauszug Gesuchsteller *)</t>
  </si>
  <si>
    <t>Spezif. Kosten Pumpenergie zu Marktpreisen</t>
  </si>
  <si>
    <t>niederig / mittel / hoch ?</t>
  </si>
  <si>
    <t xml:space="preserve">Angaben zur Grundversorgung nach Art. 94 Abs. 3 EnFV </t>
  </si>
  <si>
    <t>Bank</t>
  </si>
  <si>
    <t>Filiale/Standort</t>
  </si>
  <si>
    <t>IBAN</t>
  </si>
  <si>
    <t>...</t>
  </si>
  <si>
    <t>Kürzel</t>
  </si>
  <si>
    <t>Aarberg</t>
  </si>
  <si>
    <t>Bannwil</t>
  </si>
  <si>
    <t>Catena della Leventina</t>
  </si>
  <si>
    <t>Chippis-Rhône</t>
  </si>
  <si>
    <t>Force Motrice de Mauvoisin</t>
  </si>
  <si>
    <t>Hydraulisches Kraftwerk Beznau</t>
  </si>
  <si>
    <t>Kraftwerk Aegina</t>
  </si>
  <si>
    <t>Kraftwerk Flumenthal</t>
  </si>
  <si>
    <t>Prättigauer Kaskade</t>
  </si>
  <si>
    <t>Kraftwerk Neu Rheinfelden</t>
  </si>
  <si>
    <t>Kraftwerk Schaffhausen</t>
  </si>
  <si>
    <t>Kraftwerke an der Limmat</t>
  </si>
  <si>
    <t>Kraftwerke Bergell</t>
  </si>
  <si>
    <t>Kraftwerke Mattmark</t>
  </si>
  <si>
    <t>Kraftwerke Mittelbünden</t>
  </si>
  <si>
    <t>Kraftwerke Vorderrhein</t>
  </si>
  <si>
    <t>KWO</t>
  </si>
  <si>
    <t>Le Châtelot</t>
  </si>
  <si>
    <t>Lucendro</t>
  </si>
  <si>
    <t>Mühleberg</t>
  </si>
  <si>
    <t>Reichenau</t>
  </si>
  <si>
    <t>Simmenthaler Kraftwerke: Erlenbach, Simmenfluh</t>
  </si>
  <si>
    <t>Spiez</t>
  </si>
  <si>
    <t>Verzasca</t>
  </si>
  <si>
    <t>Wynau-Schwarzhäusern</t>
  </si>
  <si>
    <t>AAB</t>
  </si>
  <si>
    <t>BAN</t>
  </si>
  <si>
    <t>BIL</t>
  </si>
  <si>
    <t>AKL</t>
  </si>
  <si>
    <t>WAG</t>
  </si>
  <si>
    <t>ALB</t>
  </si>
  <si>
    <t>AHA</t>
  </si>
  <si>
    <t>ARG</t>
  </si>
  <si>
    <t>BLE</t>
  </si>
  <si>
    <t>CLC</t>
  </si>
  <si>
    <t>CDL</t>
  </si>
  <si>
    <t>CHR</t>
  </si>
  <si>
    <t>EDL</t>
  </si>
  <si>
    <t>EDE</t>
  </si>
  <si>
    <t>EID</t>
  </si>
  <si>
    <t>EES</t>
  </si>
  <si>
    <t>EKW</t>
  </si>
  <si>
    <t>MAU</t>
  </si>
  <si>
    <t>BOR</t>
  </si>
  <si>
    <t>GUG</t>
  </si>
  <si>
    <t>MAB</t>
  </si>
  <si>
    <t>HOL</t>
  </si>
  <si>
    <t>GRD</t>
  </si>
  <si>
    <t>BEZ</t>
  </si>
  <si>
    <t>EGG</t>
  </si>
  <si>
    <t>FLU</t>
  </si>
  <si>
    <t>LON</t>
  </si>
  <si>
    <t>RHF</t>
  </si>
  <si>
    <t>SHF</t>
  </si>
  <si>
    <t>LIM</t>
  </si>
  <si>
    <t>BER</t>
  </si>
  <si>
    <t>HIR</t>
  </si>
  <si>
    <t>ILA</t>
  </si>
  <si>
    <t>KLL</t>
  </si>
  <si>
    <t>KMM</t>
  </si>
  <si>
    <t>KMB</t>
  </si>
  <si>
    <t>SAR</t>
  </si>
  <si>
    <t>VOR</t>
  </si>
  <si>
    <t>ZER</t>
  </si>
  <si>
    <t>CHA</t>
  </si>
  <si>
    <t>LIZ</t>
  </si>
  <si>
    <t>LUC</t>
  </si>
  <si>
    <t>MAG</t>
  </si>
  <si>
    <t>MUH</t>
  </si>
  <si>
    <t>OIM</t>
  </si>
  <si>
    <t>PDI</t>
  </si>
  <si>
    <t>REI</t>
  </si>
  <si>
    <t>SAK</t>
  </si>
  <si>
    <t>RHO</t>
  </si>
  <si>
    <t>SAL</t>
  </si>
  <si>
    <t>SIM</t>
  </si>
  <si>
    <t>SPZ</t>
  </si>
  <si>
    <t>VRZ</t>
  </si>
  <si>
    <t>WYS</t>
  </si>
  <si>
    <t>PRA</t>
  </si>
  <si>
    <t>KWx</t>
  </si>
  <si>
    <t>Bitte nur eintragen, falls Kraftwerk nicht in Liste</t>
  </si>
  <si>
    <t>Bitte nur eintragen, falls Kraftwerk nicht in Liste vorhanden. Auswahl nochmals auf "Bitte auswählen" stellen, damit vorgeschlagenes Kürzel übernommen wird.</t>
  </si>
  <si>
    <t>Index</t>
  </si>
  <si>
    <t>Kraftwerkskürzel</t>
  </si>
  <si>
    <t>Gesuchsteller ist Kraftwerksbevollmächtigter</t>
  </si>
  <si>
    <t>19-G</t>
  </si>
  <si>
    <t>19</t>
  </si>
  <si>
    <t>1-G1</t>
  </si>
  <si>
    <t>1-G2</t>
  </si>
  <si>
    <t>79-G</t>
  </si>
  <si>
    <t>Gesuchsteller kraftwerksbevollmächtigt oder beteiligt</t>
  </si>
  <si>
    <t>durch KW-Bevollmächtigter</t>
  </si>
  <si>
    <t>AGI</t>
  </si>
  <si>
    <t>Kraftwerksbevollmächtigung</t>
  </si>
  <si>
    <t>Nein, der Gesuchsteller selbst ist Kraftwerksbevollmächtigter.</t>
  </si>
  <si>
    <t>76-G</t>
  </si>
  <si>
    <t>12-G</t>
  </si>
  <si>
    <t>MP / 11</t>
  </si>
  <si>
    <t>MP / 12</t>
  </si>
  <si>
    <t>MP / 20</t>
  </si>
  <si>
    <t>MP / 21</t>
  </si>
  <si>
    <t>MP / 22</t>
  </si>
  <si>
    <t>Gestehungskosten total</t>
  </si>
  <si>
    <t>MP / 23</t>
  </si>
  <si>
    <t>Erlöse total</t>
  </si>
  <si>
    <t>MP/30</t>
  </si>
  <si>
    <t>Referenzmarkterlös durch Kraftwerke im vorliegenden Gesuch</t>
  </si>
  <si>
    <t>Gestehungkosten durch WKA im vorliegenden Gesuch</t>
  </si>
  <si>
    <t>Lieferung von wem an wen?</t>
  </si>
  <si>
    <t>ist von Nettoproduktion abzuziehen</t>
  </si>
  <si>
    <t>Aufwand für Konzessionsleistungen</t>
  </si>
  <si>
    <t>Wird angerechnet.</t>
  </si>
  <si>
    <t>Materielle Prüfung</t>
  </si>
  <si>
    <t>Plausibilität</t>
  </si>
  <si>
    <t>Bemerkungen Plausibilität</t>
  </si>
  <si>
    <t>Prüfung auf Plausibilität</t>
  </si>
  <si>
    <t>Bemerkungen Materielle Prüfung</t>
  </si>
  <si>
    <t>i.O.</t>
  </si>
  <si>
    <t>nicht i.O.</t>
  </si>
  <si>
    <t>bereinigt</t>
  </si>
  <si>
    <t>Vollständigkeit</t>
  </si>
  <si>
    <t>vorhanden</t>
  </si>
  <si>
    <t>nicht vorhanden</t>
  </si>
  <si>
    <t>Sprache</t>
  </si>
  <si>
    <t>Deutsch</t>
  </si>
  <si>
    <t>Français</t>
  </si>
  <si>
    <t>Italiano</t>
  </si>
  <si>
    <t>Name Kraftwerksanlage:</t>
  </si>
  <si>
    <t>Falls KW in Liste nicht vorhanden, bitte ankreuzen:</t>
  </si>
  <si>
    <t>Beschriftungen Graphik Übersicht</t>
  </si>
  <si>
    <t>rein informativ</t>
  </si>
  <si>
    <t>Auskunftsberechtigte Person zu diesem KW</t>
  </si>
  <si>
    <t>Email</t>
  </si>
  <si>
    <t>Stellvertretend auskunftsberechtigte Person</t>
  </si>
  <si>
    <t>Datum</t>
  </si>
  <si>
    <t>Zur Prüfung des Gesuchs kann das BFE die Daten und Angaben des Kraftwerksbevollmächtigten übernehmen von:</t>
  </si>
  <si>
    <t>i. Vollmacht und Auskunftsberechtigung</t>
  </si>
  <si>
    <t>Bitte zuerst Kraftwerksblätter ausfüllen !</t>
  </si>
  <si>
    <t>Prüfung Anhänge</t>
  </si>
  <si>
    <t>erfüllt</t>
  </si>
  <si>
    <t>in Abklärung</t>
  </si>
  <si>
    <t>ungenügend</t>
  </si>
  <si>
    <t>nicht notwendig</t>
  </si>
  <si>
    <t>Oui</t>
  </si>
  <si>
    <t>Si</t>
  </si>
  <si>
    <t>Non</t>
  </si>
  <si>
    <t>No</t>
  </si>
  <si>
    <t>Linear über Nutzungsdauer</t>
  </si>
  <si>
    <t>Linear bis Ende Konzessionsdauer</t>
  </si>
  <si>
    <t>korigiert</t>
  </si>
  <si>
    <t>Mindestens bis Ende 2021</t>
  </si>
  <si>
    <t>Blattnamen</t>
  </si>
  <si>
    <t>SPRACHE</t>
  </si>
  <si>
    <t>DE</t>
  </si>
  <si>
    <t>FR</t>
  </si>
  <si>
    <t>IT</t>
  </si>
  <si>
    <t>Mit der Unterschrift bestätigen die unterzeichnenden Personen die Richtigkeit aller Angaben im Gesuch und dass sie das Gesuch um Marktprämie inklusive aller Anhänge zum unten angegebenen Zeitpunkt auf die Sharepoint-Plattform für die Marktprämie hochgeladen haben. Damit wird das Gesuch zur Bearbeitung seitens BFE freigegeben. 
Achtung: Das Gesuch gilt erst als definitv eingereicht, wenn das vorliegende Excel inklusive aller Anhänge auf die Sharepoint-Plattform hochgeladen wird und die unterschriebene Freigabeerklärung bis am 31. Mai beim BFE eingereicht wird. Massgebend für letzteres ist der Poststempel.  
Bevollmächtigung für die Einreichung des Gesuchs
Falls die Gesuchstellerin das Gesuch um Marktprämie über einen Dritten abwickelt, so ist im Blatt "Gesuchsteller" die entsprechende Organisation und Person zu bezeichnen. Eine entsprechende Bevollmächtigung ist dem Gesuch beizulegen. 
Eine Vorlage für diese Bevollmächtigung kann unter http://www.bfe.admin.ch/marktpraemie  heruntergeladen werden.
Bevollmächtigung zur Erteilung von Auskünften zu einzelnen Kraftwerksanlagen
Die in den Kraftwerksblättern unter «Bevollmächtigt zur Erteilung von Auskünften über dieses Kraftwerk» angegebenen Personen sind bevollmächtigt, dem BFE bzw. der vom BFE für den Vollzug beauftragten AFRY Schweiz AG alle für die Gesuchsprüfung notwendigen Auskünfte bezüglich der jeweiligen Kraftwerksanlage zu erteilen.</t>
  </si>
  <si>
    <t>Bestätigung Abnahmeverträge:
Dem Gesuch wurden sämtliche Verträge beigelegt, welche die Lieferung von Elektrizität aus Grosswasserkraftanlagen beinhalten, die Teil dieses Marktprämiengesuchs sind.</t>
  </si>
  <si>
    <t>Bestätigung betreffend Elektrizität aus fremden Anlagen für den Gegenabzug zum Grundversorgungsabzug: 
Nicht geförderte erneuerbare Elektrizität aus fremden Anlagen in der Grundversorgung, die im Gesuchsformular Blatt «Fremde EE» eingetragen wurde, wird gemäss Artikel 15 EnG abgenommen oder die Abnahme beruht auf mittel- oder langfristigen Verträgen und die entsprechenden Herkunftsnachweise können auf Verlangen beigebracht werden.</t>
  </si>
  <si>
    <t>Einverständniserklärung zur Meldung der Anlagen an Pronovo (freiwillig):
Die Gesuchstellerin ist einverstanden, dass das BFE dem Betreiber des HKN-Systems (Pronovo) die Anlagen, welche Anrecht auf eine Marktprämie haben, meldet, damit dieser die HKN der Anlage entsprechend kennzeichnet (so genannter Support Flag).</t>
  </si>
  <si>
    <t>Dateinamen
(Beginn)</t>
  </si>
  <si>
    <t>download</t>
  </si>
  <si>
    <t>Die Angaben zu den Gestehungskosten im Blatt dieses Kraftwerkes müssen anhand der testierten Abschlüsse oder anhand des dazugehörigen Anhangformulars eindeutig nachvollziehbar sein. Bitte den folgenden  Link anklicken, um das Anhangsformular herunterzuladen:</t>
  </si>
  <si>
    <t>Überprüfung Portfolioaufteilung zwischen Marktprämie und Grundversorgung ( vgl. Art. 92 EnFV)</t>
  </si>
  <si>
    <t>Bemerkungen:</t>
  </si>
  <si>
    <t>Lingua</t>
  </si>
  <si>
    <t>Fogli di lavoro</t>
  </si>
  <si>
    <t>Informazioni generali</t>
  </si>
  <si>
    <t>Richiedente</t>
  </si>
  <si>
    <t>Dichiarazione</t>
  </si>
  <si>
    <t>Allegati</t>
  </si>
  <si>
    <t>Sintesi</t>
  </si>
  <si>
    <t>Servizio universale</t>
  </si>
  <si>
    <t>Imp. rinn. propri</t>
  </si>
  <si>
    <t>Imp. rinn. terzi</t>
  </si>
  <si>
    <t>Input_prod_e</t>
  </si>
  <si>
    <t>IM-1, IM-2, IM-3, … IM-10</t>
  </si>
  <si>
    <t>Copertina con spiegazioni concernenti la presentazione della domanda</t>
  </si>
  <si>
    <t>Dati del richiedente, rappresentante autorizzato nonché conto bancario</t>
  </si>
  <si>
    <t>Conferma dell'esattezza dei dati della presente domanda</t>
  </si>
  <si>
    <t>Elenco degli allegati presentati</t>
  </si>
  <si>
    <t>Riepilogo della domanda, calcolo della quota premio di mercato e del premio di mercato; contemporaneamente allegato alla decisione</t>
  </si>
  <si>
    <t>Dati sul servizio universale secondo l'articolo 94 capoverso 3 OPEn</t>
  </si>
  <si>
    <t>Impianti rinnovabili propri</t>
  </si>
  <si>
    <t>Impianti rinnovabili terzi</t>
  </si>
  <si>
    <t>Inserimento dei dati concernenti i singoli impianti idroelettrici</t>
  </si>
  <si>
    <t>Documentazione di base</t>
  </si>
  <si>
    <t>Legge federale del 30 settembre 2016 sull'energia (LEne; RS 730.0)</t>
  </si>
  <si>
    <t>Ordinanza del 1° novembre 2017 sulla promozione dell'energia (OPEn; RS 730.03)</t>
  </si>
  <si>
    <t xml:space="preserve">Commenti all'OPEn del 1° novembre 2017 </t>
  </si>
  <si>
    <t>Descrizione dei colori usati per i fogli</t>
  </si>
  <si>
    <t>Foglio con i dati del richiedente</t>
  </si>
  <si>
    <t>Foglio con dichiarazione. Da firmare, stampare e presentare imperativamente all'UFE</t>
  </si>
  <si>
    <t>Foglio di sintesi</t>
  </si>
  <si>
    <t>Foglio di calcolo</t>
  </si>
  <si>
    <t>Descrizione dei colori usati per le celle</t>
  </si>
  <si>
    <t>Cella che deve essere compilata dal richiedente</t>
  </si>
  <si>
    <t>Cella con dati necessari o cella vuota</t>
  </si>
  <si>
    <t>Cella che serve per una migliore rappresentazione</t>
  </si>
  <si>
    <t>Cella con collegamento, calcolo automatico</t>
  </si>
  <si>
    <t>Versione</t>
  </si>
  <si>
    <t>Dati del richiedente</t>
  </si>
  <si>
    <t>N. domanda</t>
  </si>
  <si>
    <t>(chi assume il rischio economico)</t>
  </si>
  <si>
    <t>Nome</t>
  </si>
  <si>
    <t>Via, n. civico</t>
  </si>
  <si>
    <t>NPA</t>
  </si>
  <si>
    <t>Luogo</t>
  </si>
  <si>
    <t>Referente richiedente</t>
  </si>
  <si>
    <t>Cognome</t>
  </si>
  <si>
    <t>Ditta</t>
  </si>
  <si>
    <t>Funzione</t>
  </si>
  <si>
    <t>N. di telefono fisso</t>
  </si>
  <si>
    <t>N. di telefono cellulare</t>
  </si>
  <si>
    <t>Indirizzo e-mail</t>
  </si>
  <si>
    <t>Estremi del conto bancario per il versamento del premio di mercato</t>
  </si>
  <si>
    <t>Intestatario del conto</t>
  </si>
  <si>
    <t>Banca</t>
  </si>
  <si>
    <t>Filiale/Luogo</t>
  </si>
  <si>
    <t>Codice IBAN</t>
  </si>
  <si>
    <t>Rappresentato da</t>
  </si>
  <si>
    <t>(in caso di rappresentanza allegare la procura, diversamente non compilare)</t>
  </si>
  <si>
    <t>Referenze rappresentante</t>
  </si>
  <si>
    <t xml:space="preserve">Apponendo la firma, i sottoscritti confermano la correttezza di tutti i dati forniti nella domanda e di aver caricato la domanda di assegnazione del premio di merato, inclusi tutti gli allegati, sulla piattaforma sharepoint per il premio di mercato alla data sotto indicata. A partire da questo momento l'UFE procede all'elaborazione della domanda. 
Attenzione: la domanda si considera presentata definitivamente solo se il presente modulo Excel, inclusi tutti gli allegati, risulta essere caricato sulla piattaforma sharepoint e se la dichiarazione debitamente firmata è stata presentata all'UFE entro il 31 maggio. Fa fede il timbro postale.
Procura per la presentazione della domanda
Qualora i richiedenti incaricassero terzi della presentazione della domanda di assegnazione del premio di mercato, nel foglio «Richiedente» occorre indicare l'organizzazione e la persona designate. Alla domanda va allegata la relativa procura. 
Il formulario di conferimento della procura può essere scaricato all'indirizzo http://www.bfe.admin.ch/marktpraemie
Procura per il rilascio di informazioni sui singoli impianti
Le persone indicate nei fogli relativi agli impianti sotto «Autorizzazione a rilasciare informazioni sul presente impianto» sono autorizzate a rilasciare all'UFE nonché alla società AFRY Svizzera SA, incaricata dell'esecuzione dall'UFE, le necessarie informazioni concernenti l'impianto in questione.
</t>
  </si>
  <si>
    <t>Conferma contratti di acquisto:
Tutti i contratti che includono la fornitura d'elettricità a partire dalle grandi centrali idroelettriche facenti parti di questa domanda di premio di mercato sono stati annessi.</t>
  </si>
  <si>
    <t>Conferma relativa all'elettricità proveniente da impianti rinnovabili terzi per la contro-deduzione alla deduzione del servizio universale: 
L’elettricità non sovvenzionata proveniente da impianti rinnovabili terzi nel servizio universale, inserita nel formulario di domanda in "Imp. rinnovabili terzi", è stata ritirata secondo l’articolo 15 LEne o l’acquisizione è basata su contratti a medio-lungo termine e le garanzie d'origine corrispondenti possono essere fornite su domanda.</t>
  </si>
  <si>
    <t>Dichiarazione di assenso alla comunicazione delle centrali a Pronovo (facoltativo):
Il richiedente acconsente che l'UFE comunichi gli impianti che hanno diritto a un premio di mercato all'operatore del sistema GO (Pronovo), in modo che esso possa identificare le garanzie d'origine (GO) dei relativi impianti (cosiddetto Support Flag).</t>
  </si>
  <si>
    <t>Il modulo è stato caricato elettronicamente alla data seguente sulla piattaforma sharepoint indicata dall'UFE</t>
  </si>
  <si>
    <t>Data  [dd.mm.yyyy]</t>
  </si>
  <si>
    <t>Orario  [hh:mm]</t>
  </si>
  <si>
    <t>Richiedente o rappresentante autorizzato</t>
  </si>
  <si>
    <t>Nome firmatario 1 (legale rappresentante)</t>
  </si>
  <si>
    <t>Funzione firmatario 1 (legale rappresentante)</t>
  </si>
  <si>
    <t>Nome firmatario 2 (legale rappresentante)</t>
  </si>
  <si>
    <t>Funzione firmatario 2 (legale rappresentante)</t>
  </si>
  <si>
    <t>Luogo, data</t>
  </si>
  <si>
    <t>Produzione annua quota del richiedente totale</t>
  </si>
  <si>
    <t>Energia con diritto al premio di mercato</t>
  </si>
  <si>
    <t>Premio di mercato richiesto</t>
  </si>
  <si>
    <t>I documenti elencati qui di seguito devono essere inviati o caricati sulla piattaforma sharepoint, insieme al presente file Excel.</t>
  </si>
  <si>
    <t>Per un più rapido trattamento della vostra domanda, vi preghiamo di riprendere il nome del file indicato qui di seguito nella denominazione dei documenti inviati per via elettronica (almeno nella parte iniziale). Se lo desiderate, potrete estendere la denominazione (parte finale), ma solo fino a un massimo di 40 caratteri.</t>
  </si>
  <si>
    <t>Non è necessario spedire nuovamente gli allegati trasmessi in uno degli anni precedenti purché gli stessi non abbiano subito modifiche. Occorre specificare nella colonna «Allegato» l'opzione «allegato l'anno precedente».</t>
  </si>
  <si>
    <t>Codice</t>
  </si>
  <si>
    <t>N. allegato</t>
  </si>
  <si>
    <t>Allegati contenenti informazioni sul richiedente</t>
  </si>
  <si>
    <t>Obbligatorietà</t>
  </si>
  <si>
    <t xml:space="preserve"> Nome del file (parte iniziale)</t>
  </si>
  <si>
    <t>Requisiti, motivazione per la richiesta</t>
  </si>
  <si>
    <t>esaminatore della domanda</t>
  </si>
  <si>
    <t>Motivo per la richiesta  / riporto dei dati</t>
  </si>
  <si>
    <t>Allegato (autocontrollo)</t>
  </si>
  <si>
    <t>Commenti (ad. es. nel caso in cui sotto «Allegato» sia stato indicato «No»)</t>
  </si>
  <si>
    <t>completezza</t>
  </si>
  <si>
    <t>prova</t>
  </si>
  <si>
    <t>giustificazione</t>
  </si>
  <si>
    <t>Estratto del registro di commercio del richiedente</t>
  </si>
  <si>
    <t>Allegati relativi al correttivo della quantità rinnovabile</t>
  </si>
  <si>
    <t>Diritti di utilizzazione e rapporti di gestione di tutti gli impianti di produzione di elettricità a partire da energie rinnovabili</t>
  </si>
  <si>
    <t>Contratti di acquisto e garanzie di origine (GO) di tutti gli impianti terzi per la produzione di elettricità a partire da energie rinnovabili</t>
  </si>
  <si>
    <t xml:space="preserve">Rapporto relativo alle misure tese a migliorare la situazione dei costi </t>
  </si>
  <si>
    <t>sempre</t>
  </si>
  <si>
    <t>eccetto enti</t>
  </si>
  <si>
    <t>qualora esistano simili impianti</t>
  </si>
  <si>
    <t>Cfr. commenti sul foglio «Dichiarazione»</t>
  </si>
  <si>
    <t>Verifica del diritto di firma</t>
  </si>
  <si>
    <t>Calcolo della riduzione della deduzione per il servizio universale secondo l'art. 91 cpv. 2 OPEn</t>
  </si>
  <si>
    <t>Verifica della quantità di elettricità da impianti propri per la produzione di elettricità a partire da energie rinnovabili secondo l'art. 91 cpv. 2 OPEn</t>
  </si>
  <si>
    <t>Verifica della quantità di elettricità da impianti terzi per la produzione di elettricità a partire da energie rinnovabili secondo l'art. 91 cpv. 2 OPEn</t>
  </si>
  <si>
    <t>Il richiedente è tenuto ai sensi dell'art.94, cpv. 2, lett. f OPEn a presentare un rapporto relativo alle misure tese a migliorare la situazione dei costi già implementati o in via di introduzione. Nessun requisito formale.</t>
  </si>
  <si>
    <t>Allegati concernenti gli impianti idrologici</t>
  </si>
  <si>
    <t>Contratto diritto di utilizzazione</t>
  </si>
  <si>
    <t>Attestazione di chi si assume il rischio tra le parti coinvolte</t>
  </si>
  <si>
    <t>In caso di impresa di approvvigionamento elettrico con contratto di acquisto o di fornitura</t>
  </si>
  <si>
    <t>Planimetria dell'impianto</t>
  </si>
  <si>
    <t>Attestazione dell'inserimento nel sistema della remunerazione a copertura dei costi per l’immissione in rete di energia elettrica, contributi d’investimento, finanziamento dei costi supplementari, indennizzi per risanamenti secondo la legge sulla protezione delle acque e altre misure di sostegno da parte degli enti pubblici</t>
  </si>
  <si>
    <t>Spiegazioni concernenti i costi di produzione secondo il rapporto di gestione 
(modulo Excel dell'allegato A-5.x.7)</t>
  </si>
  <si>
    <t>Dati sul profilo di produzione
(modulo Excel dell'allegato A-5.x.8)</t>
  </si>
  <si>
    <t>se il richiedente stesso non è il gestore dell'impianto</t>
  </si>
  <si>
    <t>qualora richiedente impresa di approvvigionamento elettrico con obbligo di acquisto di energia da tale impianto</t>
  </si>
  <si>
    <t>qualora simili importi siano stati riportati nel modulo di domanda</t>
  </si>
  <si>
    <t>Ad. es. atto relativo all'utilizzazione della forza idrica, concessione per la verifica delle prestazioni in concessione, dei parametri dell'impianto e della titolarità</t>
  </si>
  <si>
    <t>Verifica della parte che si assume il rischio economico</t>
  </si>
  <si>
    <t>Verifica dell'accettabilità secondo l'ordinanza del contratto di acquisto/fornitura</t>
  </si>
  <si>
    <t>Conti annuali dell'impianto (bilancio, conto economico, conto dei flussi di tesoreria) degli ultimi cinque anni, tra l'altro per la verifica della prassi di ammortamento e dei costi di produzione</t>
  </si>
  <si>
    <t>Piano d'insieme o schema in cui sono visibili tutti gli elementi importanti riportati nella domanda, tra l'altro per la verifica  di eventuali collegamenti sul piano idraulico</t>
  </si>
  <si>
    <t>Verifica ricavi da misure di sostengo pubblico</t>
  </si>
  <si>
    <t>I dati concernenti i costi di produzione nel foglio Imp. 1 devono essere chiaramente plausibili in base ai conti annuali certificati o al modulo dell'allegato A / 5.1.7. Cliccare qui scaricare il modulo dell'allegato</t>
  </si>
  <si>
    <t>secondo l'art. 89 cpv. 2 OPEn è necessario specificare i profili orari</t>
  </si>
  <si>
    <t>Quantità di energia rinnovabile nel servizio universale</t>
  </si>
  <si>
    <t>Potenziale della vendita a clienti del servizio universale</t>
  </si>
  <si>
    <t>Correttivo «Quantità rinnovabile» nel servizio universale</t>
  </si>
  <si>
    <t>- di cui impianti propri</t>
  </si>
  <si>
    <t>- di cui impianti terzi</t>
  </si>
  <si>
    <t>Calcolo della quota premio di mercato</t>
  </si>
  <si>
    <t>Energia annua quota del richiedente</t>
  </si>
  <si>
    <t>di cui con costi coperti</t>
  </si>
  <si>
    <t>Deduzione rettificata per il servizio universale</t>
  </si>
  <si>
    <t>Quota premio di mercato</t>
  </si>
  <si>
    <t>Totale costi di produzione</t>
  </si>
  <si>
    <t>art. 31, cpv. 1, LEne
art. 91, cpv. 1, OPEn</t>
  </si>
  <si>
    <t>art. 91, cpv. 1, OPEn
durata del contratto &gt; 3 anni</t>
  </si>
  <si>
    <t>art. 31 cpv. 2, Lene</t>
  </si>
  <si>
    <t>Nome dell'impianto</t>
  </si>
  <si>
    <t>Rapporto tra richiedente e impianto</t>
  </si>
  <si>
    <t>Energia annua a disposizione dei destinatari d'energia [GWh]</t>
  </si>
  <si>
    <t>Quota d'energia del richiedente</t>
  </si>
  <si>
    <t>Energia annua quota del richiedente [GWh]</t>
  </si>
  <si>
    <t>di ciu con costi non coperti (Energia annua centrali idroel. non redditizie)  [GWh]</t>
  </si>
  <si>
    <t>Costi di produzione specifici 
[Ct./kWh]</t>
  </si>
  <si>
    <t>Costi di produzione non coperti 
[Ct./kWh]</t>
  </si>
  <si>
    <t>Costi di produzione non coperti decurtati [Ct./kWh]</t>
  </si>
  <si>
    <t>Deduzione rettificata per il servizio universale [GWh]</t>
  </si>
  <si>
    <t>MP-reduziert + Erlös Referenzmarkt [Rp./kWh]</t>
  </si>
  <si>
    <t>Marktprämie vor Reduktion MP/30 [CHF]</t>
  </si>
  <si>
    <t>Marktprämie nach Reduktion MP/30 [CHF]</t>
  </si>
  <si>
    <t>Lieferant / Empfänger von Einstauersatz/Austauschenergie</t>
  </si>
  <si>
    <t>Angabe aller Energiemengen. Bitte bei mehreren Energiemengen, detaillierte Auflistung in A.5.xxx.7 auflisten und Summe übertragen.</t>
  </si>
  <si>
    <t>Schiffenen</t>
  </si>
  <si>
    <t>Wildegg-Brugg</t>
  </si>
  <si>
    <t>Wasserkraftwerk Mühleberg</t>
  </si>
  <si>
    <t>Centrale de l’Oelberg</t>
  </si>
  <si>
    <t>Birsfelden</t>
  </si>
  <si>
    <t>KWB</t>
  </si>
  <si>
    <t>Augst</t>
  </si>
  <si>
    <t>KWA</t>
  </si>
  <si>
    <t>Ryburg-Schwörstadt</t>
  </si>
  <si>
    <t>KRS</t>
  </si>
  <si>
    <t>Laufenburg</t>
  </si>
  <si>
    <t>Albbruck-Dogern</t>
  </si>
  <si>
    <t>Reckingen</t>
  </si>
  <si>
    <t>RKR</t>
  </si>
  <si>
    <t>Elektrizitätswerk Rheinau</t>
  </si>
  <si>
    <t>ERA</t>
  </si>
  <si>
    <t>Rupperswil-Auenstein</t>
  </si>
  <si>
    <t>Aarau</t>
  </si>
  <si>
    <t>Refrain</t>
  </si>
  <si>
    <t>Wettigen</t>
  </si>
  <si>
    <t>Niederried-Radelfingen</t>
  </si>
  <si>
    <t>Felsenau</t>
  </si>
  <si>
    <t>Bremgarten-Zufikon</t>
  </si>
  <si>
    <t>Nidwaldner Kraftwerke</t>
  </si>
  <si>
    <t>Etzelwerk</t>
  </si>
  <si>
    <t>Schwanden</t>
  </si>
  <si>
    <t>Chancy-Pougny</t>
  </si>
  <si>
    <t>Verbois</t>
  </si>
  <si>
    <t>Nant de Drance</t>
  </si>
  <si>
    <t>NDD</t>
  </si>
  <si>
    <t>Unteraa</t>
  </si>
  <si>
    <t>Hugschwendi</t>
  </si>
  <si>
    <t>Dallenwil</t>
  </si>
  <si>
    <t>Obermatt</t>
  </si>
  <si>
    <t>Muotakraftwerke</t>
  </si>
  <si>
    <t>Bürglen</t>
  </si>
  <si>
    <t>Kubel</t>
  </si>
  <si>
    <t>La Dernier</t>
  </si>
  <si>
    <t>Usines de l'Orbe</t>
  </si>
  <si>
    <t>Montbovon</t>
  </si>
  <si>
    <t>Hauterive</t>
  </si>
  <si>
    <t>Broc</t>
  </si>
  <si>
    <t>Monthey</t>
  </si>
  <si>
    <t>La Peuffeyre</t>
  </si>
  <si>
    <t>Lavey</t>
  </si>
  <si>
    <t>Barberine</t>
  </si>
  <si>
    <t>Forces motrices d'Orsières</t>
  </si>
  <si>
    <t>FMO</t>
  </si>
  <si>
    <t>Steg</t>
  </si>
  <si>
    <t>Kandergrund</t>
  </si>
  <si>
    <t>Innergsteig</t>
  </si>
  <si>
    <t>Lütschental</t>
  </si>
  <si>
    <t>Mörel Aletsch</t>
  </si>
  <si>
    <t>Electra-Massa</t>
  </si>
  <si>
    <t>Gommer Kraftwerke</t>
  </si>
  <si>
    <t>Göschenen</t>
  </si>
  <si>
    <t>Wassen</t>
  </si>
  <si>
    <t>Pfaffensprung</t>
  </si>
  <si>
    <t>Amsteg</t>
  </si>
  <si>
    <t>Arniberg</t>
  </si>
  <si>
    <t>Russein</t>
  </si>
  <si>
    <t>Mutteins</t>
  </si>
  <si>
    <t>Frisal</t>
  </si>
  <si>
    <t>Ilanz</t>
  </si>
  <si>
    <t>Ritom</t>
  </si>
  <si>
    <t>Stalvedro</t>
  </si>
  <si>
    <t>Tremorgio</t>
  </si>
  <si>
    <t>Piottino</t>
  </si>
  <si>
    <t>Nuova Biaschina</t>
  </si>
  <si>
    <t>Morrobia</t>
  </si>
  <si>
    <t>Gordola</t>
  </si>
  <si>
    <t>Sassello</t>
  </si>
  <si>
    <t>Soazza</t>
  </si>
  <si>
    <t>Spina (Isola)</t>
  </si>
  <si>
    <t>Misoxer Kraftwerke</t>
  </si>
  <si>
    <t>KW oberes Puschlav (Palü, Cavaglia, Robbia)</t>
  </si>
  <si>
    <t>Campocologno</t>
  </si>
  <si>
    <t>SIF</t>
  </si>
  <si>
    <t>SWA</t>
  </si>
  <si>
    <t>WIB</t>
  </si>
  <si>
    <t>NIR</t>
  </si>
  <si>
    <t>OEL</t>
  </si>
  <si>
    <t>LAU</t>
  </si>
  <si>
    <t>AAR</t>
  </si>
  <si>
    <t>REF</t>
  </si>
  <si>
    <t>WET</t>
  </si>
  <si>
    <t>FEL</t>
  </si>
  <si>
    <t>ETZ</t>
  </si>
  <si>
    <t>DAL</t>
  </si>
  <si>
    <t>BRE</t>
  </si>
  <si>
    <t>NID</t>
  </si>
  <si>
    <t>ADO</t>
  </si>
  <si>
    <t>KRA</t>
  </si>
  <si>
    <t>CPU</t>
  </si>
  <si>
    <t>VEB</t>
  </si>
  <si>
    <t>UAA</t>
  </si>
  <si>
    <t>HUS</t>
  </si>
  <si>
    <t>OBM</t>
  </si>
  <si>
    <t>MUO</t>
  </si>
  <si>
    <t>BUR</t>
  </si>
  <si>
    <t>KUB</t>
  </si>
  <si>
    <t>DER</t>
  </si>
  <si>
    <t>ORB</t>
  </si>
  <si>
    <t>MOB</t>
  </si>
  <si>
    <t>HAR</t>
  </si>
  <si>
    <t>BRO</t>
  </si>
  <si>
    <t>MON</t>
  </si>
  <si>
    <t>PEF</t>
  </si>
  <si>
    <t>LAV</t>
  </si>
  <si>
    <t>BAR</t>
  </si>
  <si>
    <t>STE</t>
  </si>
  <si>
    <t>KAD</t>
  </si>
  <si>
    <t>GST</t>
  </si>
  <si>
    <t>LUS</t>
  </si>
  <si>
    <t>ELM</t>
  </si>
  <si>
    <t>GOM</t>
  </si>
  <si>
    <t>LUT</t>
  </si>
  <si>
    <t>MOR</t>
  </si>
  <si>
    <t>GOS</t>
  </si>
  <si>
    <t>WAS</t>
  </si>
  <si>
    <t>PFA</t>
  </si>
  <si>
    <t>AMS</t>
  </si>
  <si>
    <t>ARN</t>
  </si>
  <si>
    <t>RUS</t>
  </si>
  <si>
    <t>MUT</t>
  </si>
  <si>
    <t>FRI</t>
  </si>
  <si>
    <t>RIT</t>
  </si>
  <si>
    <t>STA</t>
  </si>
  <si>
    <t>TRE</t>
  </si>
  <si>
    <t>PIO</t>
  </si>
  <si>
    <t>NUO</t>
  </si>
  <si>
    <t>GOR</t>
  </si>
  <si>
    <t>SAS</t>
  </si>
  <si>
    <t>SOA</t>
  </si>
  <si>
    <t>SPI</t>
  </si>
  <si>
    <t>MIX</t>
  </si>
  <si>
    <t>PUS</t>
  </si>
  <si>
    <t>CAM</t>
  </si>
  <si>
    <t xml:space="preserve">Aarekraftwerk Klingnau </t>
  </si>
  <si>
    <t xml:space="preserve">Albula-Landwasser Kraftwerke </t>
  </si>
  <si>
    <t xml:space="preserve">ALPIQ Hydro Aare </t>
  </si>
  <si>
    <t xml:space="preserve">Argessa </t>
  </si>
  <si>
    <t>Bielersee Kraftwerke: Hagneck</t>
  </si>
  <si>
    <t xml:space="preserve">Blenio Kraftwerke </t>
  </si>
  <si>
    <t xml:space="preserve">Calancasca </t>
  </si>
  <si>
    <t xml:space="preserve">Electricité de la Lienne </t>
  </si>
  <si>
    <t xml:space="preserve">Electricité d'Emosson </t>
  </si>
  <si>
    <t xml:space="preserve">Eletricità Industriale </t>
  </si>
  <si>
    <t xml:space="preserve">Energie Electrique du Simplon </t>
  </si>
  <si>
    <t xml:space="preserve">Engadiner Kraftwerke </t>
  </si>
  <si>
    <t xml:space="preserve">Forces Motrices de la Borgne </t>
  </si>
  <si>
    <t xml:space="preserve">Forces Motrices de la Gougra </t>
  </si>
  <si>
    <t xml:space="preserve">Forces Motrices de Martigny-Bourg </t>
  </si>
  <si>
    <t xml:space="preserve">Forces Motrices Hongrin-Léman </t>
  </si>
  <si>
    <t xml:space="preserve">Grande Dixence </t>
  </si>
  <si>
    <t xml:space="preserve">Kraftwerk Eglisau-Glattfelden </t>
  </si>
  <si>
    <t xml:space="preserve">Kraftwerk Löntsch </t>
  </si>
  <si>
    <t>Kraftwerk Wägital</t>
  </si>
  <si>
    <t xml:space="preserve">Kraftwerke Hinterrhein </t>
  </si>
  <si>
    <t xml:space="preserve">Kraftwerke Linth-Limmern </t>
  </si>
  <si>
    <t xml:space="preserve">Kraftwerke Sarganserland </t>
  </si>
  <si>
    <t xml:space="preserve">Kraftwerke Zervreila </t>
  </si>
  <si>
    <t xml:space="preserve">Lizerne et Morge </t>
  </si>
  <si>
    <t xml:space="preserve">Maggia Kraftwerke </t>
  </si>
  <si>
    <t>ALE</t>
  </si>
  <si>
    <t xml:space="preserve">Officine Idroelettriche di Mesolcina </t>
  </si>
  <si>
    <t xml:space="preserve">Première Dixence </t>
  </si>
  <si>
    <t xml:space="preserve">Rheinkraftwerke Säckingen </t>
  </si>
  <si>
    <t xml:space="preserve">Rhonekraftwerke </t>
  </si>
  <si>
    <t xml:space="preserve">Salanfe </t>
  </si>
  <si>
    <t>17a</t>
  </si>
  <si>
    <t>17b</t>
  </si>
  <si>
    <t>theoretisch aufgrund der MP-Quote von:</t>
  </si>
  <si>
    <t>Jahresenergie zur Verfügung der Energiebezüger (Angabe Gesuchsteller)</t>
  </si>
  <si>
    <t>Abnahmevertrag und Bestätgigung der Riskotragung von Betreiber und Eigentümer / Partner in Anhang beilegen</t>
  </si>
  <si>
    <t>Bei wesentliche betragsmässige Veränderungen zu den Vorjahren oder Abweichungen zum Geschäftsbericht (GB) ist das Anhangsformular A.5..7 auszufüllen. Bitte den folgenden Link klicken zum herunterladen:</t>
  </si>
  <si>
    <t xml:space="preserve">Für alle Kostenarten jeweils positive Werte eingeben. Die Vorzeichen werden in der Summenformel korrigiert. Negative Werte bedeuten negative Erträge respektive negative Aufwände. Bei abweichenden Angaben zum Geschäftsbericht ist das folgende Anhangsformular  auszufüllen: </t>
  </si>
  <si>
    <t>Kraftwerkname (Angabe Gesuchsteller falls nicht in Liste)</t>
  </si>
  <si>
    <t>Kürzelvorschlag  (Angabe Gesuchsteller falls nicht in Liste)</t>
  </si>
  <si>
    <t>Neuerungen im Gesuchsformular</t>
  </si>
  <si>
    <t>Vorgehen zum Ausfüllen des Gesuchformulars</t>
  </si>
  <si>
    <t>KW11</t>
  </si>
  <si>
    <t>KW12</t>
  </si>
  <si>
    <t>KW13</t>
  </si>
  <si>
    <t>KW14</t>
  </si>
  <si>
    <t>KW15</t>
  </si>
  <si>
    <t>KW16</t>
  </si>
  <si>
    <t>KW17</t>
  </si>
  <si>
    <t>KW18</t>
  </si>
  <si>
    <t>KW19</t>
  </si>
  <si>
    <t>KW20</t>
  </si>
  <si>
    <t>KW21</t>
  </si>
  <si>
    <t>KW22</t>
  </si>
  <si>
    <t>KW23</t>
  </si>
  <si>
    <t>KW24</t>
  </si>
  <si>
    <t>KW25</t>
  </si>
  <si>
    <t>GV / 11</t>
  </si>
  <si>
    <t>GV / 12</t>
  </si>
  <si>
    <t>GV / 13</t>
  </si>
  <si>
    <t>GV / 14</t>
  </si>
  <si>
    <t>GV / 15</t>
  </si>
  <si>
    <t>GV / 16</t>
  </si>
  <si>
    <t>GV / 17</t>
  </si>
  <si>
    <t>GV / 18</t>
  </si>
  <si>
    <t>GV / 19</t>
  </si>
  <si>
    <t>GV / 20</t>
  </si>
  <si>
    <t>GV / 21</t>
  </si>
  <si>
    <t>GV / 22</t>
  </si>
  <si>
    <t>GV / 23</t>
  </si>
  <si>
    <t>GV / 24</t>
  </si>
  <si>
    <t>GV / 25</t>
  </si>
  <si>
    <t>Bitte auswählen, Prière de sélectionner, Prego selezionare</t>
  </si>
  <si>
    <t>Summe Förderungen/Vergütungen der öffentlichen Hand</t>
  </si>
  <si>
    <t>Gemäss Richtlinie des BFE zu anrechenbaren Betriebs- und Kapitalkosten. Bei abweichenden Angaben zum Geschäftsbericht ist das folgende Anhangsformular auszufüllen:</t>
  </si>
  <si>
    <t>Gestehungskosten weiterer WKA in Grundversorgung (&gt;10 MW)</t>
  </si>
  <si>
    <t>Somma subventioni/remunerazioni degli enti pubblici</t>
  </si>
  <si>
    <t>Somme des encouragements et des rétributions des pouvoirs publics</t>
  </si>
  <si>
    <t>Formulaire de demande de prime de marché pour les grandes installations hydroélectriques</t>
  </si>
  <si>
    <t>Langue</t>
  </si>
  <si>
    <t>Nouveautés dans le formulaire de demande</t>
  </si>
  <si>
    <t>Procédure de dépôt de la demande</t>
  </si>
  <si>
    <t>Procédure pour remplir le formulaire de demande</t>
  </si>
  <si>
    <t>Feuille de calcul</t>
  </si>
  <si>
    <t>Informations générales</t>
  </si>
  <si>
    <t>Requérant</t>
  </si>
  <si>
    <t>Déclaration de validation</t>
  </si>
  <si>
    <t>Annexes</t>
  </si>
  <si>
    <t>Aperçu</t>
  </si>
  <si>
    <t>Approvisionnement de base</t>
  </si>
  <si>
    <t>Propres installations d'ER</t>
  </si>
  <si>
    <t>Installations tierces d'ER</t>
  </si>
  <si>
    <t>Saisie_prod_énergie</t>
  </si>
  <si>
    <t>CE-1, CE-2, CE-3, … CE-10</t>
  </si>
  <si>
    <t>Feuille de couverture avec explications sur le dépôt de la demande</t>
  </si>
  <si>
    <t>Informations sur le requérant, le représentant et le compte bancaire</t>
  </si>
  <si>
    <t>Confirmation de l'exactitude des données de la présente demande</t>
  </si>
  <si>
    <t>Liste de toutes les annexes soumises</t>
  </si>
  <si>
    <t>Informations sur l'approvisionnement de base selon l'art. 94, al. 3, OEneR</t>
  </si>
  <si>
    <t>Propres installations d'énergies renouvelables</t>
  </si>
  <si>
    <t>Installations tierces d'énergies renouvelables</t>
  </si>
  <si>
    <t>Saisie des données relatives aux différentes installations hydroélectriques</t>
  </si>
  <si>
    <t>Documents de référence</t>
  </si>
  <si>
    <t>Loi du 30 septembre 2016 sur l’énergie (LEne, RS 730.0)</t>
  </si>
  <si>
    <t>Ordonnance du 1er novembre 2017 sur l'encouragement de la production d'électricité issues d'énergies renouvelables (OEneR, RS 730.03)</t>
  </si>
  <si>
    <t>Commentaires du 1er novembre 2017 sur l'OEneR</t>
  </si>
  <si>
    <t>Code couleur des feuilles de calcul</t>
  </si>
  <si>
    <t>Feuille de calcul comprenant les données saisies par le requérant</t>
  </si>
  <si>
    <t>Feuille de calcul avec déclaration de validation. Doit impérativement être signée, imprimée et remise à l'OFEN</t>
  </si>
  <si>
    <t>Feuille de calcul servant d'aperçu</t>
  </si>
  <si>
    <t>Feuille de calcul servant de feuille de données pour le calcul</t>
  </si>
  <si>
    <t>Code couleur des cellules</t>
  </si>
  <si>
    <t>Cellule à compléter par le requérant</t>
  </si>
  <si>
    <t>Cellule vide ou utilisée pour les informations requises</t>
  </si>
  <si>
    <t>Cellule servant à une meilleure représentation</t>
  </si>
  <si>
    <t>Cellule calculée automatiquement via la référence de cellule</t>
  </si>
  <si>
    <t>Informations sur le requérant</t>
  </si>
  <si>
    <t>Numéro de demande</t>
  </si>
  <si>
    <t>(porteur du risque économique)</t>
  </si>
  <si>
    <t>Nom</t>
  </si>
  <si>
    <t>Rue, n°</t>
  </si>
  <si>
    <t>Localité</t>
  </si>
  <si>
    <t>Contact du requérant</t>
  </si>
  <si>
    <t>Prénom</t>
  </si>
  <si>
    <t>Entreprise</t>
  </si>
  <si>
    <t>Fonction</t>
  </si>
  <si>
    <t>Tél. fixe</t>
  </si>
  <si>
    <t>Tél. mobile</t>
  </si>
  <si>
    <t>Adresse email</t>
  </si>
  <si>
    <t>Informations bancaires pour le transfert de la prime de marché</t>
  </si>
  <si>
    <t>Nom du titulaire du compte</t>
  </si>
  <si>
    <t>Banque</t>
  </si>
  <si>
    <t>Filiale/Localité</t>
  </si>
  <si>
    <t>Représenté par</t>
  </si>
  <si>
    <t>(en cas de représentation, joindre une procuration, laisser vide dans le cas contraire)</t>
  </si>
  <si>
    <t>Confirmation des contrats de reprise :
La demande a été accompagnée de tous les contrats impliquant la fourniture d'électricité provenant des grandes installations hydroélectriques qui font partie de la présente demande de prime de marché.</t>
  </si>
  <si>
    <t>Déclaration de consentement pour la notification des installations à Pronovo (à titre volontaire) :
Le requérant convient que l'OFEN annonce à l'opérateur du système des garanties d'origine (Pronovo) les installations qui ont droit à une prime de marché, afin que l'opérateur puisse marquer en conséquence les garanties d'origine de l'installation (dit Support Flag).</t>
  </si>
  <si>
    <t>La demande a été téléchargée électroniquement à la date suivante sur la plateforme SharePoint de l'OFEN :</t>
  </si>
  <si>
    <t>Date  [jj.mm.aaaa]</t>
  </si>
  <si>
    <t>Heure  [hh:mm]</t>
  </si>
  <si>
    <t>Requérant ou sa représentation autorisée</t>
  </si>
  <si>
    <t>Lieu</t>
  </si>
  <si>
    <t>Nom du signataire autorisé 1</t>
  </si>
  <si>
    <t>Fonction du signataire autorisé 1</t>
  </si>
  <si>
    <t>Nom du signataire autorisé 2</t>
  </si>
  <si>
    <t>Fonction du signataire autorisé 2</t>
  </si>
  <si>
    <t>Lieu, date</t>
  </si>
  <si>
    <t>Signature</t>
  </si>
  <si>
    <t>Production annuelle de la part du requérant</t>
  </si>
  <si>
    <t>Énergie éligible à la prime de marché</t>
  </si>
  <si>
    <t>Prime de marché demandée</t>
  </si>
  <si>
    <t>Les documents suivants doivent être remis ou téléchargés sur la plateforme SharePoint avec le présent fichier Excel.</t>
  </si>
  <si>
    <t>Dans le cadre de contrôles aléatoires, l'OFEN se réserve le droit de demander à tout moment aux requérants, d'autres documents nécessaires pour établir la plausibilité du droit à une prime de marché. Il peut s'agir par exemple de contrats d'entreprise partenaire, d'attestations des collectivités publiques concernant les redevances hydrauliques payées et de taxes équivalentes, d'attestations des exploitants de réseaux concernant les profils d'injection des installations hydroélectriques (ou les profils de soutirage en cas de pompage), etc.</t>
  </si>
  <si>
    <t>Veuillez indiquer les documents envoyés par voie électronique au moyen du nom du fichier spécifié. Ce dernier peut être brièvement décrit sans dépasser les 40 caractères. Ainsi votre demande pourra être traitée plus rapidement.</t>
  </si>
  <si>
    <t>Les annexes déjà fournies au cours d'une année précédente et qui n'ont pas changé depuis ne doivent pas être renvoyées. Le cas échéant, choisir l'option "jointe l'année dernière" dans la colonne "pièce jointe".</t>
  </si>
  <si>
    <t>Code</t>
  </si>
  <si>
    <t>N° de l'annexe</t>
  </si>
  <si>
    <t>Annexes contenant des informations sur le requérant</t>
  </si>
  <si>
    <t>Obligatoire</t>
  </si>
  <si>
    <t>Nom du fichier (début)</t>
  </si>
  <si>
    <t>Exigences, motifs de l'exigence</t>
  </si>
  <si>
    <t>Informations du requérant</t>
  </si>
  <si>
    <t>Examinateur de la demande</t>
  </si>
  <si>
    <t>Exigences, justification de la demande</t>
  </si>
  <si>
    <t>Justification de la demande en cours d'exécution / report des données</t>
  </si>
  <si>
    <t>Pièce jointe (auto-vérification)</t>
  </si>
  <si>
    <t>Remarques (p. ex. justification si "non" est sélectionné dans la rubrique "pièce jointe")</t>
  </si>
  <si>
    <t>Intégralité</t>
  </si>
  <si>
    <t>Contrôle</t>
  </si>
  <si>
    <t>Justification</t>
  </si>
  <si>
    <t>Extrait du registre du commerce du requérant</t>
  </si>
  <si>
    <t>Annexes concernant le correctif de l'approvisonnement de base "quantité des renouvelables"</t>
  </si>
  <si>
    <t>Droits d'utilisation et rapports de gestion de toutes les propres installations destinées à la production d'énergies renouvelables</t>
  </si>
  <si>
    <t>Contrats de reprise et garanties d'origine (GO) de toutes les installations tierces destinées à la production d'énergies renouvelables</t>
  </si>
  <si>
    <t>Rapport sur les mesures prises en vue d'améliorer la situation des coûts</t>
  </si>
  <si>
    <t>Dans tous les cas</t>
  </si>
  <si>
    <t>Sauf si collectivité</t>
  </si>
  <si>
    <t>Si de telles installations existent</t>
  </si>
  <si>
    <t>voir commentaires sur la feuille "déclaration de validation"</t>
  </si>
  <si>
    <t>Vérification du droit de signature</t>
  </si>
  <si>
    <t>Calcul de la réduction de la déduction de l'approvisionnement de base en vertu de l'art. 91, al. 2 OEneR</t>
  </si>
  <si>
    <t>Vérification de la quantité d'électricité provenant des installations propres pour la production d'énergies renouvelables au sens de l'art. 91, al. 2, OEneR</t>
  </si>
  <si>
    <t>Vérification de la quantité d'électricité provenant des installations étrangères pour la production d'énergies renouvelables au sens de l'art. 91, al. 2, OEneR</t>
  </si>
  <si>
    <t>Au sens de l'art. 94, al. 2, let. f, OEneR, le requérant est tenu de présenter dans un rapport les mesures qu'il a prises ou déjà mises en oeuvre en vue d'améliorer la situation des coûts. Pas de forme prescrite.</t>
  </si>
  <si>
    <t>Annexes concernant les centrales hydroélectriques</t>
  </si>
  <si>
    <t>Contrat relatif au droit d'utilisation</t>
  </si>
  <si>
    <t>Attestation de la prise en charge des risques par toutes les parties susmentionnées dans l'attribution de droits</t>
  </si>
  <si>
    <t>Si EAE avec reprise d'énergie : contrat de reprise d'énergie (ou de fourniture d'électricité)</t>
  </si>
  <si>
    <t>Plan de l'installation hydroélectrique</t>
  </si>
  <si>
    <t>Attestations concernant les rémunérations issues de la rétribution du courant injecté (à prix coûtant), des contributions à l'investissement, du financement des coûts supplémentaires, des indemnités d'assainissement au titre de la protection des eaux et d'autres rémunérations des pouvoirs publics</t>
  </si>
  <si>
    <t>Commentaires concernant les coûts de revient selon le rapport de gestion
(formulaire Excel d'annexe A-5.x.7)</t>
  </si>
  <si>
    <t>Production d'énergie et énergie de pompage
(formulaire Excel d'annexe A-5.x.8)</t>
  </si>
  <si>
    <t>Si le requérant n'est pas lui-même l'exploitant de cette installation</t>
  </si>
  <si>
    <t>Si le requérant est une entreprise d'approvisionnement en électricité ayant l'obligation de reprendre l'énergie produite par cette installation</t>
  </si>
  <si>
    <t>Si de tels montants ont été saisis dans le formulaire de demande</t>
  </si>
  <si>
    <t>Si les données fournies dans le formulaire de demande diffèrent du rapport de gestion</t>
  </si>
  <si>
    <t>P. ex. documents liés au droit des eaux, contrat de concession pour la vérification de prestations de concession, paramètre de l'installation hydroélectrique, conditions de propriété notamment.</t>
  </si>
  <si>
    <t>Vérification du porteur du risque</t>
  </si>
  <si>
    <t>Vérifier si le contrat de fourniture peut être accepté au sens de l'ordonnance.</t>
  </si>
  <si>
    <t>Compte individuel comptabilité financière (bilan, compte de résultats, compte de financement) sur cinq ans. Pour vérifier la pratique en matière d’amortissements, coûts de revient notamment.</t>
  </si>
  <si>
    <t>Plan d'ensemble ou schéma dans lequel tous les éléments importants mentionnés dans la demande sont visibles. Pour vérifier un éventuel lien hydraulique notamment.</t>
  </si>
  <si>
    <t>Vérification des recettes issues du système d'encouragement des pouvoirs publics.</t>
  </si>
  <si>
    <t>Les données relatives aux coûts de revient figurant dans la fiche de cette centrale doivent être clairement plausibles sur la base des comptes certifiés ou du formulaire d'annexe y afférent. Cliquer sur le lien suivant pour télécharger le formulaire d'annexe :</t>
  </si>
  <si>
    <t>Selon  l'art. 89, al. 2 de la OEneR il faut indiquer les profil horaires effectifs.</t>
  </si>
  <si>
    <t>Entreprises selon l'extrait du RC ; pour les communes, vérifier par téléphone ou via Internet</t>
  </si>
  <si>
    <t xml:space="preserve">Concernant la vérification des données spécifiques aux installations hydroélectriques.
</t>
  </si>
  <si>
    <t>Veuillez d'abord remplir les fiches pour les installations hydroélectriques !</t>
  </si>
  <si>
    <t>pas nécessaire si le requérant est l'exploitant de cette installation, c'est-à-dire tout en haut de la "cascade d'autorisations".</t>
  </si>
  <si>
    <t>Pas nécessaire si le requérant est l'exploitant ou le (co-)propriétaire / partenaire de cette installation.</t>
  </si>
  <si>
    <t>Nécessaire uniquement si de tels produits ont été inscrits dans le formulaire de demande (chiffres KW-x/36, KW-x/38 ou KW-x/40)</t>
  </si>
  <si>
    <t>Les indications relatives aux coûts de revient dans la feuille KW-1 doivent être clairement compréhensibles sur la base des comptes certifiés ou sur la base du formulaire annexe A / 5.1.7.</t>
  </si>
  <si>
    <t>Valeurs horaires obligatoires pour chaque centrale, y compris les centrales de pompage et les centrales RPC.</t>
  </si>
  <si>
    <t>Aperçu de la demande de prime de marché</t>
  </si>
  <si>
    <t>Quantité d'énergie renouvelable dans l'approvisionnement de base</t>
  </si>
  <si>
    <t>Potentiel de vente aux clients dans l'aprovisionnement de base</t>
  </si>
  <si>
    <t>Correctif "quantité de renouvelables" dans AB</t>
  </si>
  <si>
    <t>- dont installations propres</t>
  </si>
  <si>
    <t>- dont installations étrangères</t>
  </si>
  <si>
    <t>Calcul du taux de prime de marché</t>
  </si>
  <si>
    <t>Part d'énergie annuelle du requérant des aménagements dans cette demande</t>
  </si>
  <si>
    <t>dont avec coûts de revient couverts</t>
  </si>
  <si>
    <t>dont avec coûts de revient pas couverts
(quantité d'électricité éligible)</t>
  </si>
  <si>
    <t>Déduction de l’approvisionnement de base corrigée</t>
  </si>
  <si>
    <t>Énergie ayant droit à la prime de marché</t>
  </si>
  <si>
    <t>Taux de prime de marché</t>
  </si>
  <si>
    <t>Examen de la répartition du portefeuille entre prime de marché et approvisionnement de base (cf. art. 92 OEneR)</t>
  </si>
  <si>
    <t>Coûts de revient dus aux installations hydroélectriques dans la présente demande</t>
  </si>
  <si>
    <t>Total des coûts de revient</t>
  </si>
  <si>
    <t>Revenu du marché de référence par les installations hydroélectriques dans la présente demande</t>
  </si>
  <si>
    <t>Total des revenus</t>
  </si>
  <si>
    <t>art. 31, al. 1, LEne
art. 91, al. 1, OEneR</t>
  </si>
  <si>
    <t>art. 31, al. 2, LEne
art. 91, al. 2, OEneR</t>
  </si>
  <si>
    <t>art. 91, al. 2, OEneR
Durée du contrat &gt; 3 ans</t>
  </si>
  <si>
    <t>art. 31, al. 2, LEne</t>
  </si>
  <si>
    <t>Requérant autorisé à exploiter une installation hydroélectrique ou participant à celle-ci</t>
  </si>
  <si>
    <t>Code de la centrale</t>
  </si>
  <si>
    <t>Nom de l'installation hydroélectrique</t>
  </si>
  <si>
    <t>Relation du requérant avec l'installation hydroélectrique</t>
  </si>
  <si>
    <t>Énergie annuelle à disposition de l'acquéreur d’énergie [GWh]</t>
  </si>
  <si>
    <t>Part de production d'énergie du requérant</t>
  </si>
  <si>
    <t>Part d'énergie annuelle du requérant
 [GWh]</t>
  </si>
  <si>
    <t>dont avec coûts de revient pas couverts (Énergie hydr. annuelle non rentable) [GWh]</t>
  </si>
  <si>
    <t>Coûts de revient spécifiques
[ct./kWh]</t>
  </si>
  <si>
    <t>Coûts de revient non couverts
 [ct./kWh]</t>
  </si>
  <si>
    <t>Coûts de revient non couverts abrégés [ct./kWh]</t>
  </si>
  <si>
    <t>MP-réduite + produit du marché de référence [ct./kWh]</t>
  </si>
  <si>
    <t>Déduction de l'approvisionnement de base corrigée [GWh]</t>
  </si>
  <si>
    <t>Énergie éligible à la prime de marché 
[GWh]</t>
  </si>
  <si>
    <t>Prime de marché avant réduction MP/30 [CHF]</t>
  </si>
  <si>
    <t>Prime de marché après réduction MP/30 [CHF]</t>
  </si>
  <si>
    <t>Exament de la demande</t>
  </si>
  <si>
    <t>Éligibilité attribuée ?</t>
  </si>
  <si>
    <t>Quantité d'électricité éligible [GWh]</t>
  </si>
  <si>
    <t>Installation en CH</t>
  </si>
  <si>
    <t>Risque économique et confirmation</t>
  </si>
  <si>
    <t>Contrat d'achat d'électricité</t>
  </si>
  <si>
    <t>Installation hydroélectrique non rentable</t>
  </si>
  <si>
    <t>Informations sur les centrales électriques enregistrant des ventes dans l'approvisionnement de base</t>
  </si>
  <si>
    <t>Les ventes effectuées dans l'approvisionnement de base doivent être présentées par grande installation hydroélectrique avec indication du prix moyen de ces ventes (art. 94, al. 3, let. d et e, OEneR)</t>
  </si>
  <si>
    <t>Ventes effectives dans l'approvisionnement de base provenant d'installations hydrauliques suisses, selon les données de l'Elcom (coûts couverts ou non couverts)</t>
  </si>
  <si>
    <t>Ventes totales dans l'approvisionnement de base de toutes les installations électriques de la présente demande et d'autres installations électriques.</t>
  </si>
  <si>
    <t>Puissance max. à partir du générateur</t>
  </si>
  <si>
    <t>Part du requérant</t>
  </si>
  <si>
    <t>Vente dans l'AB</t>
  </si>
  <si>
    <t>theorique selon taux PM</t>
  </si>
  <si>
    <t>effective selon les informations du requérant</t>
  </si>
  <si>
    <t>Coûts de revient selon l'examen des coûts Elcom/LApEl</t>
  </si>
  <si>
    <t>Coûts de revient selon la directive sur la prime de marché</t>
  </si>
  <si>
    <t>Coûts de revient de l'approvisionnement de base d'autres installations hydroélectriques (&gt;10 MW)</t>
  </si>
  <si>
    <t>Total ou valeur moyenne pondérée</t>
  </si>
  <si>
    <t>Installations hydroélectriques seulement avec des coûts de revient couverts</t>
  </si>
  <si>
    <t>Installations hydroélectriques seulement avec des coûts de revient non couverts</t>
  </si>
  <si>
    <t>Vente dans l'approvisionnement de base grâce aux installations hydroélectriques 1 à 10 de la présente demande</t>
  </si>
  <si>
    <t>theorique selon taux PM de :</t>
  </si>
  <si>
    <t>Coûts de revient selon directive sur la prime de marché</t>
  </si>
  <si>
    <t>Coûts de revient couverts selon la directive ?</t>
  </si>
  <si>
    <t>Remarques</t>
  </si>
  <si>
    <t>Vente dans l'approvisionnement de base grâce à d'autres installations (&gt; 10 MW) du requérant</t>
  </si>
  <si>
    <t>Propres installations d'énergies renouvelables non soutenues dans l'approvisionnement de base</t>
  </si>
  <si>
    <t>Réduction de la déduction de l'approvisonnement de base selon l'art. 91, al. 2, OEnER</t>
  </si>
  <si>
    <t xml:space="preserve">Conditions :  </t>
  </si>
  <si>
    <t>- Électricité issue des énergies renouvelables</t>
  </si>
  <si>
    <t>- Pas de soutien préexistant (p.ex. système de rétribution de l'injection)</t>
  </si>
  <si>
    <t>- Injection dans l'approvisionnement de base du requérant</t>
  </si>
  <si>
    <t>S'il existe déjà des listes de ce type d'installations, elles peuvent être soumises au lieu de saisir chacune des installations dans le tableau ci-dessous. Il faut pour cela :
- que ces listes contiennent les informations requises,
- qu'il y ait des listes distinctes pour chaque type d'installation (petite hydraulique, éolienne, photovoltaïque, ...),
- que, pour chaque liste distincte, les montants totaux (MW, GWh) soient indiqués en renvoyant à la liste dans une ligne du tableau ci-dessous.</t>
  </si>
  <si>
    <t>N°</t>
  </si>
  <si>
    <t>Nom de l'installation</t>
  </si>
  <si>
    <t>Site</t>
  </si>
  <si>
    <t>Type de centrale</t>
  </si>
  <si>
    <t>Puissance max. à partir du générateur / onduleur</t>
  </si>
  <si>
    <t>Remarques de l'OFEN</t>
  </si>
  <si>
    <t>Remarques du requérant</t>
  </si>
  <si>
    <t>Joindre les pièces justificatives (droit de jouissance, rapport de gestion)</t>
  </si>
  <si>
    <t>- Pas de soutien préexistant (p.ex. système de rétribution de l'injection, promotion des investissements, etc.)</t>
  </si>
  <si>
    <t>- Contrats à moyen et long terme c.-à-d. d'au moins 3 ans, grantie d'origine incluse</t>
  </si>
  <si>
    <t>- Reprise de l'électricité au sens de l'art. 15 LEne</t>
  </si>
  <si>
    <t>Date du contrat de reprise</t>
  </si>
  <si>
    <t>Remarque : il ne faut insérer que des valeurs (clic droit -&gt; insérer du contenu -&gt; valeurs)</t>
  </si>
  <si>
    <t>Années</t>
  </si>
  <si>
    <t>Nom des centrales</t>
  </si>
  <si>
    <t>Centrale 1</t>
  </si>
  <si>
    <t>Centrale 2</t>
  </si>
  <si>
    <t>Centrale 3</t>
  </si>
  <si>
    <t>Centrale 4</t>
  </si>
  <si>
    <t>Centrale 5</t>
  </si>
  <si>
    <t>Centrale 6</t>
  </si>
  <si>
    <t>Centrale 7</t>
  </si>
  <si>
    <t>Centrale 8</t>
  </si>
  <si>
    <t>Centrale 9</t>
  </si>
  <si>
    <t>Centrale 10</t>
  </si>
  <si>
    <t>Production nette</t>
  </si>
  <si>
    <t>Recette de référence (brutte)</t>
  </si>
  <si>
    <t>Énergie de pompage</t>
  </si>
  <si>
    <t>Énergie de pompage au prix du marché</t>
  </si>
  <si>
    <t>Date</t>
  </si>
  <si>
    <t>A. Informations sur la centrale et les installations</t>
  </si>
  <si>
    <t>A1. Informations sur l'installation</t>
  </si>
  <si>
    <t>Nom de la centrale hydroélectrique :</t>
  </si>
  <si>
    <t>Nom de l’installation hydroélectrique (indication du requérant si ne figure pas dans la liste)</t>
  </si>
  <si>
    <t>Commune(s) d'implantation</t>
  </si>
  <si>
    <t>Canton d'implantation</t>
  </si>
  <si>
    <t>Droit d'utilisation</t>
  </si>
  <si>
    <t>Date d'octroi du droit d'utilisation</t>
  </si>
  <si>
    <t>Fin du droit d'utilisation</t>
  </si>
  <si>
    <t>Nombre de centrales</t>
  </si>
  <si>
    <t>Part de souveraineté suisse</t>
  </si>
  <si>
    <t>Puissance mécanique brute moyenne</t>
  </si>
  <si>
    <t>Régime cantonal de redevance hydraulique</t>
  </si>
  <si>
    <t>Puissance installée des turbines</t>
  </si>
  <si>
    <t>Puissance max. possible à partir du générateur</t>
  </si>
  <si>
    <t>Besoins propres d'électricité (excepté énergie de pompage)</t>
  </si>
  <si>
    <t>Pertes des transformateurs et de conduction</t>
  </si>
  <si>
    <t>Compensation pour retenue d'eau / énergie de remplacement</t>
  </si>
  <si>
    <t>Novità nel formulario di domanda</t>
  </si>
  <si>
    <t>Procedura per la presentazione della domanda</t>
  </si>
  <si>
    <t>Revisione della ripartizione del portafoglio tra premio di mercato e servizio universale (cfr. art. 92 OPen)</t>
  </si>
  <si>
    <t>Costi di produzione del WKA nel servizio universale</t>
  </si>
  <si>
    <t>Ricavi di riferimento di tutti gli impianti della domanda</t>
  </si>
  <si>
    <t>Richiedente è gestore dell'impianto o Partner</t>
  </si>
  <si>
    <t>Abbreviazione dell'impianto/centrale</t>
  </si>
  <si>
    <t>Riduzione PM + ricavi sul mercato di riferimento</t>
  </si>
  <si>
    <t>Premio di mercato prima della riduzione MP/30 [CHF]</t>
  </si>
  <si>
    <t>Premio di mercato dopo riduzione MP/30 [CHF]</t>
  </si>
  <si>
    <t>Nei casi con servizio universale occorre indicare la vendita effettiva a titolo di servizio universale per impianto idroelettrico di grandi dimensioni nonché il prezzo medio per tale vendita (art. 94 cpv.  3 lett. d ed e OPEn)</t>
  </si>
  <si>
    <t>Vendita effettiva di elettricità a partire da fonte idroelettrica svizzera a titolo di servizio universale, dati analoghi ai dati forniti alla ElCom (con costi coperti e costi non coperti)</t>
  </si>
  <si>
    <t>Vendite totali nel servizio universale di tutte le centrali elettriche della presente domanda e di altre centrali</t>
  </si>
  <si>
    <t>Potenza massima erogata dal generatore</t>
  </si>
  <si>
    <t>Quota del richiedente</t>
  </si>
  <si>
    <t>Produzione annua quota del richiedente</t>
  </si>
  <si>
    <t>Vendita nel servizio universale</t>
  </si>
  <si>
    <t>effettivamente secondo i dati del richiedente</t>
  </si>
  <si>
    <t>Costi di produzione secondo la verifica dei costi da parte della Elcom ai sensi della LAEl</t>
  </si>
  <si>
    <t>Costi di produzione secondo la direttiva sul premio di mercato</t>
  </si>
  <si>
    <t>Totale / valore medio ponderato</t>
  </si>
  <si>
    <t>Vendita a titolo di servizio universale da parte degli impianti 1 - 10 della presente domanda</t>
  </si>
  <si>
    <t>teoricamente in base a una quota premio di mercato di:</t>
  </si>
  <si>
    <t>Costi di produzione secondo la direttiva coperti?</t>
  </si>
  <si>
    <t>Commenti</t>
  </si>
  <si>
    <t>Vendita a titolo di servizio universale da parte di altri impianti idroelettrici (&gt; 10 MW) del richiedente</t>
  </si>
  <si>
    <t>Riduzione della deduzione per il servizio universale secondo l'articolo 91 capoverso 2 OPEn</t>
  </si>
  <si>
    <t>Condizioni:</t>
  </si>
  <si>
    <t>- Elettricità generata a partire da energie rinnovabili</t>
  </si>
  <si>
    <t>- Non ancora sostenuta (ad es. sistema di rimunerazione per l'immissione di elettricità)</t>
  </si>
  <si>
    <t>- Immissione nel servizio universale del richiedente</t>
  </si>
  <si>
    <t>Qualora esistano già tabelle di simili impianti, possono essere presentate le medesime anziché inserire ogni singolo impianto nella tabella sottostante. A tale scopo è necessario che:
- le informazioni richieste siano contenute in tali tabelle;
- per ogni tipologia di impianto (impianto idroelettrico di piccola dimensione, impianto eolico, impianto fotovoltaico, ...) vengano presentate tabelle separate;
- per tabella separata siano indicati gli importi totali (MW, GWh), specificando il riferimento a una riga della tabella sottostante.</t>
  </si>
  <si>
    <t>N.</t>
  </si>
  <si>
    <t>Nome impianto</t>
  </si>
  <si>
    <t>Ubicazione</t>
  </si>
  <si>
    <t>Tipologia di impianto</t>
  </si>
  <si>
    <t>Potenza massima erogata dal generatore / inverter</t>
  </si>
  <si>
    <t>Impianto idroelettrico di piccola dimensione / potenza meccanica lorda media</t>
  </si>
  <si>
    <t>Commenti UFE</t>
  </si>
  <si>
    <t>Commenti richiedente</t>
  </si>
  <si>
    <t>Giustificativo (diritto di utilizzazione, rapporto di gestione)</t>
  </si>
  <si>
    <t xml:space="preserve">Condizioni: </t>
  </si>
  <si>
    <t>- Elettricità generata da energie rinnovabili</t>
  </si>
  <si>
    <t>- Non ancora sostenuta (ad es. sistema di rimunerazione per l'immissione di elettricità, contributo d'investimento ecc.)</t>
  </si>
  <si>
    <t>- Contratti a medio e lungo termine, ovvero almeno 3 anni, garanzia di origine compresa</t>
  </si>
  <si>
    <t>- Ritiro dell'elettricità secondo l'articolo 15 LEne</t>
  </si>
  <si>
    <t>Data contratto d'acquisto</t>
  </si>
  <si>
    <t>Accludere in allegato il contratto d'acquisto</t>
  </si>
  <si>
    <t>Avvertenza: inserire soltanto i valori (clic col tasto destro -&gt; Inserire i contenuti -&gt; Valori)</t>
  </si>
  <si>
    <t>Anno</t>
  </si>
  <si>
    <t>Nomi delle centrali</t>
  </si>
  <si>
    <t>Produzione netta</t>
  </si>
  <si>
    <t>Totale</t>
  </si>
  <si>
    <t>Reddito di riferimento  (lordo)</t>
  </si>
  <si>
    <t>Energia di pompaggio</t>
  </si>
  <si>
    <t>Energia di pompaggio a prezzi di mercato</t>
  </si>
  <si>
    <t>Il richiedente è rappresentante di una centrale elettrica</t>
  </si>
  <si>
    <t>Persona autorizzata a fornire informazioni su questa KW</t>
  </si>
  <si>
    <t>Persona delegata avente diritto all'informazione</t>
  </si>
  <si>
    <t>Per l'esame della domanda, l'UFE può prendere in consegna i dati e le informazioni del rappresentante autorizzato della centrale:</t>
  </si>
  <si>
    <t>Organizzazione</t>
  </si>
  <si>
    <t>Data</t>
  </si>
  <si>
    <t>A. Dati inerenti all'impianto e alle centrali</t>
  </si>
  <si>
    <t>A1. Dati dell'impianto</t>
  </si>
  <si>
    <t>Nome dell'impianto (il richiedente deve specificare, se non è nell'elenco)</t>
  </si>
  <si>
    <t>Abbreviazione proposta (il richiedente deve specificare, se non è nell'elenco)</t>
  </si>
  <si>
    <t>Comune di ubicazione</t>
  </si>
  <si>
    <t>Cantone di ubicazione</t>
  </si>
  <si>
    <t>Diritto di utilizzazione</t>
  </si>
  <si>
    <t>Data inizio diritto di utilizzazione</t>
  </si>
  <si>
    <t>Fine del diritto di utilizzazione</t>
  </si>
  <si>
    <t>Numero di centrali</t>
  </si>
  <si>
    <t>Quota appartenente alla sovranità svizzera</t>
  </si>
  <si>
    <t>Potenza meccanica lorda media</t>
  </si>
  <si>
    <t>Sistema cantonale dei canoni per i diritti d'acqua</t>
  </si>
  <si>
    <t>Potenza installata delle turbine</t>
  </si>
  <si>
    <t>Consumo proprio elettricità (esclusa energia di pompaggio)</t>
  </si>
  <si>
    <t>Perdite di rete (incl. del trasformatore)</t>
  </si>
  <si>
    <t>Cessione della sostituzione di accumulo di acqua / energia di scambio</t>
  </si>
  <si>
    <t>Fornitore / destinatario di energia di cessione della sostituzione di accumul di acqua / energia di scambio</t>
  </si>
  <si>
    <t>Energia annua a disposizione dei destinatari d'energia</t>
  </si>
  <si>
    <t>Quote di proprietà</t>
  </si>
  <si>
    <t>Ripartizione di energia spettante ai destinatari</t>
  </si>
  <si>
    <t>Periodo d'esercizio</t>
  </si>
  <si>
    <t>Data approvazione bilancio separato impianto</t>
  </si>
  <si>
    <t>Norma contabile</t>
  </si>
  <si>
    <t>A2. Dati delle centrali</t>
  </si>
  <si>
    <t>Nome della centrale (o impianto singolo conformemente all'art.88 OPEn)</t>
  </si>
  <si>
    <t>N. centrale sulla WASTA</t>
  </si>
  <si>
    <t>Collegamento sul piano idraulico e ottimizzazione congiunta disponibili</t>
  </si>
  <si>
    <t>Produzione netta di tutte le centrali</t>
  </si>
  <si>
    <t>Produzione netta degli impianti con collegamento sul piano idraulico e ottimizzati congiuntamente</t>
  </si>
  <si>
    <t>Diritto a RU/RIC</t>
  </si>
  <si>
    <t>Ricavi da RU/RIC anno</t>
  </si>
  <si>
    <t>Ricavi dall'indennizzo per risanamenti secondo la legge sulla protezione delle acque</t>
  </si>
  <si>
    <t>Ricavi da altre misure di sostegno da parte degli enti pubblici</t>
  </si>
  <si>
    <t>B. Costi di produzione</t>
  </si>
  <si>
    <t>B 1. Costi e ricavi d'esercizio</t>
  </si>
  <si>
    <t>Altri ricavi d'esercizio (senza sostegni)</t>
  </si>
  <si>
    <t>Attivazione di prestazioni proprie</t>
  </si>
  <si>
    <t>Costi specifici dell'energia di pompaggio a prezzo di mercato</t>
  </si>
  <si>
    <t>Costi energia di pompaggio a prezzo di mercato</t>
  </si>
  <si>
    <t>Costi per l'acquisto di energia</t>
  </si>
  <si>
    <t>Costi per l'utilizzazione della rete</t>
  </si>
  <si>
    <t>Materiale e prestazioni di terzi</t>
  </si>
  <si>
    <t>Costi per il personale</t>
  </si>
  <si>
    <t>Totale costi d'esercizio</t>
  </si>
  <si>
    <t>B2. Costi del capitale</t>
  </si>
  <si>
    <t>Prassi di ammortamento</t>
  </si>
  <si>
    <t>Ammortamenti ordinari</t>
  </si>
  <si>
    <t>Ammortamenti straordinari</t>
  </si>
  <si>
    <t>Capitale circolante impianto</t>
  </si>
  <si>
    <t>Debiti a breve termine dell'impianto</t>
  </si>
  <si>
    <t>Costi calcolatori del capitale</t>
  </si>
  <si>
    <t xml:space="preserve">Totale costi del capitale computabili </t>
  </si>
  <si>
    <t xml:space="preserve">Ricavo non realizzato per la fornitura d'energia a titolo gratuito o a un canone ridotto </t>
  </si>
  <si>
    <t>Imposte sull'utile società partner</t>
  </si>
  <si>
    <t>Imposte sull'utile computabili ai sensi dell'articolo 90 OPEn</t>
  </si>
  <si>
    <t>Imposte sul capitale</t>
  </si>
  <si>
    <t>Altre imposte computabili</t>
  </si>
  <si>
    <t>Canoni d'acqua (incluse le imposte sugli impianti idroelettrici e altre tasse equivalenti)</t>
  </si>
  <si>
    <t>Totale tasse e imposte</t>
  </si>
  <si>
    <t>Utile d’esercizio annuale</t>
  </si>
  <si>
    <t>Totale costi di produzione computabili</t>
  </si>
  <si>
    <t>C. Ricavi</t>
  </si>
  <si>
    <t>Ricavi di riferimento specifici</t>
  </si>
  <si>
    <t xml:space="preserve">D. Costi di produzione non coperti </t>
  </si>
  <si>
    <t>Costi di produzione non coperti</t>
  </si>
  <si>
    <t>Costi di produzione non coperti specifici</t>
  </si>
  <si>
    <t>Costi di produzione non coperti decurtati</t>
  </si>
  <si>
    <t>Tutte le centrali</t>
  </si>
  <si>
    <t>Dedotti gli impianti RIC</t>
  </si>
  <si>
    <t>Si prega dapprima di inserire la produzione di energia nel foglio di calcolo E_prod_Eingabe per questa centrale elettrica! Se il richiedente non è rappresentante della centrale, i dati vengono automaticamente acquisiti dalla centrale elettrica del rappresentante durante la revisione della domanda. Il richiedente deve solo riempire i campi ridotti. Le cifre chiave che finiscono in -G devono essere riprese dal rappresentante della centrale. La capacità lorda è decisiva per il MP, per cui le centrale con una capacità installata di 10 MW o più possono apparire nella lista.</t>
  </si>
  <si>
    <t>Se la KW non è disponibile nella lista, si prega di spuntare:</t>
  </si>
  <si>
    <t>Inserire solo se la centrale elettrica non è nella lista</t>
  </si>
  <si>
    <t xml:space="preserve">Si prega di inserire solo se la centrale non è inclusa nella lista. Impostare di nuovo la selezione su "Please select" in modo da adottare l'abbreviazione suggerita. </t>
  </si>
  <si>
    <t>Allegare alla domanda contratto che attesta il diritto di utilizzazione.
Qualora né concessione né diritto acquisito, specificare nei commenti.</t>
  </si>
  <si>
    <t>Al più presto alla fine in caso di differenze specifiche delle centrali.</t>
  </si>
  <si>
    <t>Indicare il canone per i diritti d'acqua o altre tasse cantonali equivalenti.</t>
  </si>
  <si>
    <t>Deve essere dedotto dalla produzione netta</t>
  </si>
  <si>
    <t>Devono essere dedotti sia le perdite di rete che di trasformatore nonché il consumo proprio.</t>
  </si>
  <si>
    <t>Indicare tutte le quantità di energia. Se ci sono diverse quantità di energia, prego elencarle in dettaglio in A.5.xxx.7 e trasferire il totale</t>
  </si>
  <si>
    <t>Consegna da chi a chi?</t>
  </si>
  <si>
    <t>Quota della fornitura d'energia dall'impianto; 
se vuoto = uguale alle quote di proprietà.</t>
  </si>
  <si>
    <t>Includere il contratto di accettazione e la conferma dell'assunzione die rischi da parte del gestore e del proprietario / partner nell'allegato</t>
  </si>
  <si>
    <t>Possibili soltanto anno civile o anno idrologico (1° ottobre – 30 settembre), per tutte le centrali stesso parametro.</t>
  </si>
  <si>
    <t>Allegare bilancio separato dell'impianto.</t>
  </si>
  <si>
    <t>Allegare planimetria dell'impianto</t>
  </si>
  <si>
    <t>Prendere in considerazione soltanto gli impianti con collegamento sul piano idraulico e ottimizzati congiuntamente</t>
  </si>
  <si>
    <t>Puramente informativo</t>
  </si>
  <si>
    <t>Conformemente alla direttiva dell'UFE sui costi d'esercizio e del capitale computabili</t>
  </si>
  <si>
    <t>Riportare i valori con segno positivo per tutti i tipi di costo. Il segno iniziale sarà coretto nella formula. Valori negativi rappresentano ricavi o costi negativi. In caso di dati divergenti rispetto al rapporto di gestione occorre compilare il modulo dell'allegato A.5.x.7</t>
  </si>
  <si>
    <t>In caso di importanti variazioni in termini di cifre rispetto agli anni precedenti o di divergenze rispetto al rapporto di gestione occorre compilare il modulo dell'allegato A.5.x.7.</t>
  </si>
  <si>
    <t>Possono essere presi in considerazione i valori residui delle concessioni.</t>
  </si>
  <si>
    <t>Occorre indicare prestiti a breve termine che non producono interessi. Capitali a breve termine che producono interessi (tra cui anche prestiti a lungo termine con scadenza entro un anno) non devono essere indicati. Cfr. direttiva n. 3.2.2.</t>
  </si>
  <si>
    <t>Secondo la direttiva n. 3.2.2. il capitale circolante netto (capitale circolante meno il capitale di terzi a breve termine che non produce interessi) è necessario per l'esercizio e può essere preso in considerazione nella domanda.</t>
  </si>
  <si>
    <t>Da considerare</t>
  </si>
  <si>
    <t xml:space="preserve">Non è computabile. È indicato esclusivamente per motivi di completezza. </t>
  </si>
  <si>
    <t>Se si ritiene che le imposte sull'utile debbano essere computabili, si prega di allegare la motivazione per la quale sussistono degli utili effettivi nonostante la differenza tra costi di produzione e prezzi di mercato.</t>
  </si>
  <si>
    <t>Imposte sugli immobili. Altre imposte.</t>
  </si>
  <si>
    <t>Esame plausiblità</t>
  </si>
  <si>
    <t>Osservazioni plausibilità</t>
  </si>
  <si>
    <t>Esame materiale</t>
  </si>
  <si>
    <t>Commenti esame materiale</t>
  </si>
  <si>
    <t>Procuration et droit d'accès</t>
  </si>
  <si>
    <t>Le requérant est le représentant de l'installation hydroélectrique</t>
  </si>
  <si>
    <t>Pour l'examen de la demande, l'OFEN peut reprendre les données et les indications du représentant de l'installation hydroélectrique de :</t>
  </si>
  <si>
    <t>Fournisseur / destinataire de l'énergie de compensation pour retenue d'eau / énergie de remplacement</t>
  </si>
  <si>
    <t>Energie annuelle à disposition des acquéreurs d'énergie</t>
  </si>
  <si>
    <t>Energie annuelle à disposition des bénéficiaires d'énergie (indication du requérant)</t>
  </si>
  <si>
    <t>Structure de propriété</t>
  </si>
  <si>
    <t>Structure d'acquisition d'énergie de l'installation hydroélectrique</t>
  </si>
  <si>
    <t>Part d'énergie acquise par le requérant</t>
  </si>
  <si>
    <t>Rapport du requérant avec l'installation hydroélectrique</t>
  </si>
  <si>
    <t>Exercice comptable</t>
  </si>
  <si>
    <t>Date du bouclement individuel révisé de l'installation hydroélectrique</t>
  </si>
  <si>
    <t>Norme comptable</t>
  </si>
  <si>
    <t>A2. Informations sur les centrales</t>
  </si>
  <si>
    <t>Nom de la centrale (ou installation individuelle au sens de l'art. 88 OEneR)</t>
  </si>
  <si>
    <t>N° de centrale dans la SAHE</t>
  </si>
  <si>
    <t>Lien hydraulique et optimisation conjointe existants</t>
  </si>
  <si>
    <t>Production nette de toutes les centrales</t>
  </si>
  <si>
    <t>Production nette d'installations reliées sur le plan hydraulique et optimisées conjointement</t>
  </si>
  <si>
    <t>Perception de la RU/RPC</t>
  </si>
  <si>
    <t>Revenus de la RU/RPC pour l'année</t>
  </si>
  <si>
    <t>Revenus issus des indemnités d'assainissement selon la loi sur la protection des eaux</t>
  </si>
  <si>
    <t>Revenus issus des autres subventions des pouvoirs publics</t>
  </si>
  <si>
    <t xml:space="preserve">B. Informations sur les coûts de revient </t>
  </si>
  <si>
    <t>B 1. Produits et coûts d'exploitation</t>
  </si>
  <si>
    <t>Autres revenus d'exploitation (sans encouragement)</t>
  </si>
  <si>
    <t>Prestations propres activées</t>
  </si>
  <si>
    <t>Coûts spécifiques de l'énergie de pompage au prix du marché</t>
  </si>
  <si>
    <t>Coûts de l'énergie de pompage au prix du marché</t>
  </si>
  <si>
    <t>Charges liées à l'énergie</t>
  </si>
  <si>
    <t>Coûts d'utilisation du réseau</t>
  </si>
  <si>
    <t>Matériel et prestations de tiers</t>
  </si>
  <si>
    <t>Charges de personnel</t>
  </si>
  <si>
    <t>Total des coûts d'exploitation</t>
  </si>
  <si>
    <t>B2. Coûts de capital</t>
  </si>
  <si>
    <t>Méthode d'amortissement</t>
  </si>
  <si>
    <t>Amortissements réguliers</t>
  </si>
  <si>
    <t>Amortissements exceptionnels</t>
  </si>
  <si>
    <t>Fonds de roulement de l'installation hydroélectrique</t>
  </si>
  <si>
    <t>Engagements à court terme de l'installation hydroélectrique</t>
  </si>
  <si>
    <t>Coûts de capital théoriques</t>
  </si>
  <si>
    <t>Total des coûts de capital imputables</t>
  </si>
  <si>
    <t>B3. Redevances et impôts</t>
  </si>
  <si>
    <t>Produit non réalisé dû à l'énergie fournie à titre gratuit ou à un tarif préférentiel</t>
  </si>
  <si>
    <t>Impôts sur le bénéfice au niveau de l'entreprise partenaire</t>
  </si>
  <si>
    <t>Impôts sur le bénéfice imputables en vertu de l'art. 90 OEneR</t>
  </si>
  <si>
    <t>Impôts sur le capital</t>
  </si>
  <si>
    <t>Autres impôts imputables</t>
  </si>
  <si>
    <t>Redevance hydraulique (y c. impôts des centrales et autres redevances équivalentes)</t>
  </si>
  <si>
    <t>Total des redevances et impôts</t>
  </si>
  <si>
    <t>Bénéfice annuel</t>
  </si>
  <si>
    <t>Total des coûts de revient imputables</t>
  </si>
  <si>
    <t>C. Informations sur les revenus</t>
  </si>
  <si>
    <t xml:space="preserve">Revenus spécifiques sur le marché de référence </t>
  </si>
  <si>
    <t>D. Informations sur les coûts de revient non couverts</t>
  </si>
  <si>
    <t>Coûts de revient non couverts</t>
  </si>
  <si>
    <t>Coûts de revient spécifiques non couverts</t>
  </si>
  <si>
    <t>Toutes les centrales</t>
  </si>
  <si>
    <t>Déduction faite des installations qui ne sont pas reliées sur le plan hydraulique ou optimisées conjointement</t>
  </si>
  <si>
    <t>Déduction faite des installations RPC</t>
  </si>
  <si>
    <t>Si le CE ne figure pas dans la liste, veuillez cocher :</t>
  </si>
  <si>
    <t>Ne remplir que si l'installation hydroélectrique ne figure pas dans la liste</t>
  </si>
  <si>
    <t>Redevance hydraulique ou calcul de toutes les taxes cantonales équivalentes</t>
  </si>
  <si>
    <t>est à déduire de la production nette</t>
  </si>
  <si>
    <t>Déduire les pertes de conduction et les pertes des transformateurs ainsi que les besoins propres</t>
  </si>
  <si>
    <t>Indiquer toutes les quantités d'énergie. S'il y a plusieurs quantités d'énergie, veuillez en dresser la liste détaillée au point A.5.xxx.7 et reporter la somme.</t>
  </si>
  <si>
    <t>Livraison de qui à qui ?</t>
  </si>
  <si>
    <t>Indication de tous les acquéreurs d'énergie de l'installation hydroélectrique;
si vide = comme la structure de propriété</t>
  </si>
  <si>
    <t>Joindre le contrat de reprise et la confirmation de la prise en charge des risques par l'exploitant et le propriétaire / partenaire</t>
  </si>
  <si>
    <t>Uniquement par année civile ou hydraulique (1er oct. au 30 sept.), identique pour toutes les centrales.</t>
  </si>
  <si>
    <t>Joindre les comptes annuels de l'installation.</t>
  </si>
  <si>
    <t>Joindre le contrat relatif au droit d'utilisation</t>
  </si>
  <si>
    <t>Seules les installations reliées hydrauliquement et optimisées ensemble sont prises en compte.</t>
  </si>
  <si>
    <t>Purement informatif</t>
  </si>
  <si>
    <t>Selon la directive de l'OFEN sur les coûts d'exploitation et de capital imputables.</t>
  </si>
  <si>
    <t xml:space="preserve">Saisir des valeurs positives pour toutes les catégories de coûts. Les signes sont corrigés dans la formule de la somme. Les valeurs négatives signifient des produits négatifs, respectivement des charges négatives. En cas de données différentes de celles du rapport annuel, le formulaire d'annexe suivant doit être rempli : </t>
  </si>
  <si>
    <t>En cas de modifications importantes des montants par rapport aux années précédentes ou de différences par rapport au rapport annuel (RA), le formulaire d'annexe A.5..7 doit être rempli. Veuillez cliquer sur le lien suivant pour le télécharger :</t>
  </si>
  <si>
    <t>Les valeurs résiduelles des concessions doivent être prises en compte.</t>
  </si>
  <si>
    <t>Les prêts à court terme et ne portant pas intérêt doivent être indiqués. Les capitaux à court terme portant intérêt (y compris les prêts à long terme dont l'échéance est inférieure à un an) ne doivent pas être indiqués. Voir point 3.2.2 de la directive.</t>
  </si>
  <si>
    <t>Conformément au point 3.2.2 de la directive, le fonds de roulement net (le fonds de roulement moins les capitaux étrangers à court terme ne portant pas intérêt) est nécessaire à l'exploitation et peut être pris en compte dans la demande.</t>
  </si>
  <si>
    <t>Comptabilisées</t>
  </si>
  <si>
    <t>Pas comptabilisées. Mentionnées par souci d'exhaustivité.</t>
  </si>
  <si>
    <t>Taxes foncières. Taxes diverses.</t>
  </si>
  <si>
    <t>Contrôle de plausibilité</t>
  </si>
  <si>
    <t>Remarques sur la plausibilité</t>
  </si>
  <si>
    <t>Examen matériel</t>
  </si>
  <si>
    <t>Remarques examen matériel</t>
  </si>
  <si>
    <t>Allg. Informationen</t>
  </si>
  <si>
    <t>übriger Betriebsaufwand (inkl. HKN)</t>
  </si>
  <si>
    <t>Autres charges d'exploitation (incl. GO)</t>
  </si>
  <si>
    <t>Altri costi d'esercizio (incl. GO)</t>
  </si>
  <si>
    <t>Rapporto richiedente - impianto</t>
  </si>
  <si>
    <t>Gestore</t>
  </si>
  <si>
    <t>Proprietario / Partner</t>
  </si>
  <si>
    <t>IAE con contratto d'acquisto</t>
  </si>
  <si>
    <t>dal procuratore della centrale</t>
  </si>
  <si>
    <t>annesso l'anno precedente</t>
  </si>
  <si>
    <t>concessione</t>
  </si>
  <si>
    <t>diritto acquisito</t>
  </si>
  <si>
    <t>diritto di disporre</t>
  </si>
  <si>
    <t>autorizzazione</t>
  </si>
  <si>
    <t>altra base giuridica (specificare nel campo commenti)</t>
  </si>
  <si>
    <t>periodo d'esercizio</t>
  </si>
  <si>
    <t>anno civile</t>
  </si>
  <si>
    <t>anno idrologico</t>
  </si>
  <si>
    <t>trad_i_Rechnungslegungsstandard</t>
  </si>
  <si>
    <t>CO</t>
  </si>
  <si>
    <t>altra (specificare nel campo commenti)</t>
  </si>
  <si>
    <t>Lineare per la durata di utilizzazione</t>
  </si>
  <si>
    <t>Lineare fino alla fine della concessione</t>
  </si>
  <si>
    <t>Degressivo</t>
  </si>
  <si>
    <t>Altra (specificare nel campo commenti)</t>
  </si>
  <si>
    <t>Tipologia</t>
  </si>
  <si>
    <t>idroelettrico</t>
  </si>
  <si>
    <t>eolico</t>
  </si>
  <si>
    <t>fotovoltaico</t>
  </si>
  <si>
    <t>Impianto agricolo di produzione di biogas</t>
  </si>
  <si>
    <t>IIR</t>
  </si>
  <si>
    <t>IDA</t>
  </si>
  <si>
    <t>Centrale elettrica a legna</t>
  </si>
  <si>
    <t>Impianto geotermico</t>
  </si>
  <si>
    <t>Altro (specificare nel campo commenti)</t>
  </si>
  <si>
    <t>Panoramica grafica etichette</t>
  </si>
  <si>
    <t>Energia idroeleetrica annua con costi non coperti</t>
  </si>
  <si>
    <t>potenziale servizio universale</t>
  </si>
  <si>
    <t>Energie rinnovabili nel servizio universale</t>
  </si>
  <si>
    <t>Energia avente diritto al premio di mercato</t>
  </si>
  <si>
    <t>Rappresentanza della centrale elettrica</t>
  </si>
  <si>
    <t>Sì</t>
  </si>
  <si>
    <t>No, il richiedente è il rappresentante accreditato della centrale</t>
  </si>
  <si>
    <t>Plausibilità</t>
  </si>
  <si>
    <t>Non i.O.</t>
  </si>
  <si>
    <t>Soddisfatta</t>
  </si>
  <si>
    <t>in chiarimento</t>
  </si>
  <si>
    <t>corretto</t>
  </si>
  <si>
    <t>Completezza</t>
  </si>
  <si>
    <t>Presente</t>
  </si>
  <si>
    <t>Non presente</t>
  </si>
  <si>
    <t>Soddisfatto</t>
  </si>
  <si>
    <t>In chiarimento</t>
  </si>
  <si>
    <t>Insufficiente</t>
  </si>
  <si>
    <t>Non necessario</t>
  </si>
  <si>
    <t>Imp. Rinn. Propri</t>
  </si>
  <si>
    <t>Imp. Rinn. Terzi</t>
  </si>
  <si>
    <t>Rapport requérant - installation</t>
  </si>
  <si>
    <t>Exploitant</t>
  </si>
  <si>
    <t>Propriétaire / Partenaire</t>
  </si>
  <si>
    <t>EAE avec contrat d'achat d'énergie</t>
  </si>
  <si>
    <t>Par le représentant de l'installation</t>
  </si>
  <si>
    <t>Annexé l'année précédente</t>
  </si>
  <si>
    <t>Concession</t>
  </si>
  <si>
    <t>Droit acquis</t>
  </si>
  <si>
    <t>Droit de disposition</t>
  </si>
  <si>
    <t>Autorisation</t>
  </si>
  <si>
    <t>Autre base juridique (à préciser dans le champ "remarques")</t>
  </si>
  <si>
    <t>Période d'exercice comptable</t>
  </si>
  <si>
    <t>Année civile</t>
  </si>
  <si>
    <t>Année hydrologique</t>
  </si>
  <si>
    <t>Autre (à préciser dans le champ "remarques")</t>
  </si>
  <si>
    <t>Méthodologie d'amortissement</t>
  </si>
  <si>
    <t>Linéaire sur la durée d'utilisation</t>
  </si>
  <si>
    <t>Linéaire jusqu'à la fin de la concession</t>
  </si>
  <si>
    <t>Dégressif</t>
  </si>
  <si>
    <t>Type</t>
  </si>
  <si>
    <t>Petite hydroélectricité</t>
  </si>
  <si>
    <t>Eolien</t>
  </si>
  <si>
    <t>Photovoltaïque</t>
  </si>
  <si>
    <t>Installation de biogaz agricole</t>
  </si>
  <si>
    <t>UVTD</t>
  </si>
  <si>
    <t>STEP</t>
  </si>
  <si>
    <t>Centrale électrique à bois</t>
  </si>
  <si>
    <t>Centrale géothermique</t>
  </si>
  <si>
    <t>Aperçu des graphiques d'étiquettes</t>
  </si>
  <si>
    <t>Energie hydroélectrique annuelle non rentable</t>
  </si>
  <si>
    <t>Potentiel de l'approvisionnement de base</t>
  </si>
  <si>
    <t>Déduction ajustée de l'approvisionnement de base</t>
  </si>
  <si>
    <t>Renouvelables en approvisionnement de base</t>
  </si>
  <si>
    <t>Représentation de l'installation hydroélectrique</t>
  </si>
  <si>
    <t>Non, le requérant est lui-même le représentant de l'installation hydroélectrique</t>
  </si>
  <si>
    <t>Plausibilité</t>
  </si>
  <si>
    <t>En o.</t>
  </si>
  <si>
    <t>Pas en o.</t>
  </si>
  <si>
    <t>Ajusté</t>
  </si>
  <si>
    <t>En cours de clarification</t>
  </si>
  <si>
    <t>Corrigé</t>
  </si>
  <si>
    <t>Exhaustivité</t>
  </si>
  <si>
    <t>Disponible</t>
  </si>
  <si>
    <t>Non disponible</t>
  </si>
  <si>
    <t>Complété</t>
  </si>
  <si>
    <t>Insuffisant</t>
  </si>
  <si>
    <t>Pas nécessaire</t>
  </si>
  <si>
    <t>Falls Gesuchsteller nicht kraftwerksbevollmächtigt ist, aber am Kraftwerk beteiligt ist, bitte Kästchen in Zelle C5 nicht ankreuzen. Die kraftwerkspezifischen Daten werden automatisch vom Kraftwerksbevollmächtigten während der Gesuchsprüfung übernommen</t>
  </si>
  <si>
    <t xml:space="preserve">Se il richiedente non è la persona autorizzata della centrale, ma ha è coinvolto nella centrale, si prega di non barrare la casella nella cella C5. I dati specifi della centrale elettrica sono automaticamente ripresi dal rappresentante della centrale durante l'analisi della domanda. </t>
  </si>
  <si>
    <t>Bitte zuerst die Energieproduktion im Blatt E_prod_Eingabe für dieses Kraftwerk eingeben! Falls Gesuchsteller nicht kraftwerksbevollmächtigt ist, so werden die Daten während der Gesuchsprüfung automatisch vom Kraftwerksbevollmächtigten übernommen. Der Gesuchsteller braucht nur die reduzierten Felder auszufüllen. Dabei sind Kennzahlen mit Ziffern endend auf -G vom Kraftwerksbevollmächtigten zu übernehmen. Massgebend für die MP ist die Bruttoleistung, wobei in der Liste Kraftwerke ab 10 MW installierter Leistung erscheinen können.</t>
  </si>
  <si>
    <t>Contact du représentant du requérant</t>
  </si>
  <si>
    <t>• Le formulaire de demande contient désormais une liste des grandes installations hydroélectriques et des groupes d'installations. Cette liste se trouve dans les feuilles de calcul relatives aux installations hydroélectriques. Lorsqu'une grande centrale hydroélectrique est sélectionnée, un sigle de trois lettres lui est automatiquement attribué. Celui-ci est utilisé aussi bien pour l'étiquetage des lignes que pour l'étiquetage des feuilles de calcul. 
Attention : la liste contient des installations hydroélectriques/groupes d'installations dont la puissance installée est supérieure à 10 MW. Toutefois, seules les grandes installations hydroélectriques ou les groupes d'installations d'une puissance mécanique brute moyenne supérieure à 10 MW ont droit à une prime de marché. Le requérant doit dans tous les cas démontrer que les installations pour lesquelles il dépose une demande remplissent toutes les conditions d'éligibilité.</t>
  </si>
  <si>
    <t xml:space="preserve">Les soussignés confirment par leur signature, l'exactitude de toutes les données figurant dans la demande de prime de marché et qu'ils ont téléchargé la demande de prime de marché, y compris toutes les annexes, sur la plateforme Sharepoint destinée à la prime de marché, à la date indiquée ci-dessous. La demande est ainsi validée en vue de son traitement par l'OFEN.
Attention : la demande n'est considérée comme définitivement déposée que lorsque le présent fichier Excel et toutes les annexes, sont téléchargés sur la plateforme Sharepoint et que la déclaration signée est remise à l'OFEN avant le 31 mai, le cachet de la poste faisant foi.
Procuration pour le dépôt de la demande
Si le requérant traite la demande de prime de marché par l'intermédiaire d'un tiers, il convient de désigner l'organisation et la personne concernées sur la feuille "Requérant". Une procuration correspondante doit être jointe à la demande. 
Un modèle de cette procuration peut être téléchargé sous https://www.bfe.admin.ch/bfe/fr/home/mesures-d-encouragement/energies-renouvelables/prime-de-marche-destinee-grande-hydraulique.html
Procuration pour la fourniture d'informations sur les installations hydroélectriques individuelles
Les personnes désignées dans les feuilles concernant les installations hydroélectriques sous la rubrique "autorisée à fournir des informations sur cette installation hydroélectrique", sont habilitées à fournir à l'OFEN ou à AFRY Suisse SA, mandatée par l'OFEN pour le traitement des demandes, tous les renseignements nécessaires à l'examen de la demande concernant l'installation hydroélectrique.
</t>
  </si>
  <si>
    <t>Confirmation concernant l'électricité provenant d'installations de tiers pour la contre-déduction à la déduction pour l'approvisionnement de base: l'électricité renouvelable non subventionnée provenant d'installations de tiers dans l'approvisionnement de base et inscrite dans la feuille "Inst. tierces d'ER" du formulaire de demande, est reprise conformément à l'article 15 LEne ou la reprise repose sur des contrats à moyen ou long terme et les garanties d'origine correspondantes peuvent être fournies sur demande.</t>
  </si>
  <si>
    <t>Plage d'impression</t>
  </si>
  <si>
    <t>Veuillez d'abord saisir la production d'énergie dans la feuille "Saisie_prod_énergie" pour cette installation hydroélectrique. Si le requérant n’est pas le représentant de l’installation hydroélectrique, les données du représentant de l’installation hydroélectrique seront automatiquement reprises lors de l’examen de la demande. Le requérant ne doit remplir que les champs réduits. Ces champs réduits sont indiqués par un code se terminant par -G. La liste contient des installations hydroélectriques/groupes d’installations dont la puissance installée est supérieure à 10 MW. La puissance mécanique brute moyenne est cependant déterminante pour avoir droit à la prime de marché.</t>
  </si>
  <si>
    <t>Proposition d'un sigle de trois lettres (indication du requérant si ne figure pas dans la liste)</t>
  </si>
  <si>
    <t>A ne saisir que si l'installation hydroélectrique ne figure pas dans la liste. Sélectionner à nouveau « Prière de sélectionner » pour que l’abréviation proposée soit reprise.</t>
  </si>
  <si>
    <t>Joindre à la demande le contrat relatif au droit d’utilisation à la demande.
Veuillez signaler l'absence de concession ou de droit applicable dans la case destinée aux remarques.</t>
  </si>
  <si>
    <t>Date de fin de concession, au plus tôt, en cas de différence entre les différentes centrales.</t>
  </si>
  <si>
    <t>Zahl aus Position xxx / 19 einzutragen, kommuniziert durch Kraftwerksbevollmächtigter</t>
  </si>
  <si>
    <t>Numéro de la position xxx / 19 à inscrire, communiqué par le représentant de l'installation hydroélectrique</t>
  </si>
  <si>
    <t>Cifra da inserire dalla posizione xxx / 19, comunicato dal rappresentante della centrale</t>
  </si>
  <si>
    <t>KW</t>
  </si>
  <si>
    <t>CE</t>
  </si>
  <si>
    <t xml:space="preserve">Per verificare le informazioni specifiche delle centrali.
</t>
  </si>
  <si>
    <t>Si prega di compilare dapprima i fogli delle centrali !</t>
  </si>
  <si>
    <t>Commenti:</t>
  </si>
  <si>
    <t>Remarques:</t>
  </si>
  <si>
    <t>Energia con diritto al premio di mercato [GWh]</t>
  </si>
  <si>
    <t>[Oui/Non]</t>
  </si>
  <si>
    <t>[Si/No]</t>
  </si>
  <si>
    <t>Kraftwerke Linth-Limmern  Glarus</t>
  </si>
  <si>
    <t>KLG</t>
  </si>
  <si>
    <t>Ja/Oui/Si</t>
  </si>
  <si>
    <t>Revenu de base Elcom des installations hydroélectriques dans la présente demande (cf. directive 2.4)</t>
  </si>
  <si>
    <t>• 	Um die Vergleichbarkeit der Gestehungskosten in der Grundversorgung und bei der Marktprämie zu gewährleisten, werden von den Gestehungskosten in der Grundversorgung 0.6 Rp./kWh für die gesamtbetrieblichen Leistungen (Overhead) abgezogen.</t>
  </si>
  <si>
    <t>• 	Per garantire la comparabilità dei costi di produzione nel servizio universale e del premio di mercato, dai costi di produzione nel servizio universale vengono detratti 0,6 centesimi/kWh per l'insieme dei costi overhead.</t>
  </si>
  <si>
    <t>Erlös Elcom durch WKA im vorliegenden Gesuch (vgl. RL 2.4)</t>
  </si>
  <si>
    <t>2019 / 20</t>
  </si>
  <si>
    <t>Gemeinschaftskraftwerk Inn</t>
  </si>
  <si>
    <t>GKI</t>
  </si>
  <si>
    <t>MP.25.xxx</t>
  </si>
  <si>
    <t>Weitere Erlöse</t>
  </si>
  <si>
    <t>Herkunftsnachweis</t>
  </si>
  <si>
    <t>Winterreserve</t>
  </si>
  <si>
    <t>Systemdienstleistungen SDL</t>
  </si>
  <si>
    <t>SDL-Primär</t>
  </si>
  <si>
    <t>SDL-Sekundär</t>
  </si>
  <si>
    <t>SDL-Tertiär</t>
  </si>
  <si>
    <t>Terminmarkt</t>
  </si>
  <si>
    <t>Weiter sind die folgenden Punkte für das Marktprämienjahr 2025 zu beachten:</t>
  </si>
  <si>
    <t>En outre, les points suivants doivent être pris en compte pour l'année de demande 2025 :</t>
  </si>
  <si>
    <t>Pre l'anno premio di mercato 2025, si segnalano inoltre i seguenti punti:</t>
  </si>
  <si>
    <t>Das ausgefüllte Gesuchsformular sowie alle im Tabellenblatt "Anhänge" aufgeführten Anhänge sind auf der Sharepoint-Plattform für die Marktprämie elektronisch hochzuladen. Erwartet werden Dateien in den Formaten MS Word, MS Excel oder Adobe PDF. Unter marktpraemie@bfe.admin.ch kann ein Antrag für ein Login für die Sharepoint-Plattform gestellt werden. Für einen Antrag müssen Vorname, Name und Kontaktdaten einer Ansprechsperson sowie der Name des marktprämienberechtigten Unternehmens in einer E-Mail ans BFE versendet werden, worauf das BFE die Anleitung zum Erstellen eines Logins verschickt. 
Das Gesuch gilt erst als eingereicht, wenn das Gesuchsformular inklusive aller Anhänge auf der Sharepoint-Plattform hochgeladen wurde und die rechtsgültig unterschriebene Freigabeerklärung zusammen mit allfälligen Vollmachten bis spätestens am 31. Mai 2025 beim BFE eingereicht wird. Massgebend ist der Poststempel. Jeder Gesuchsteller reicht ein Gesuch ein, das die gesamte Elektrizität im Portfolio umfasst, für die um Marktprämie ersucht wird.
Gesuchsteller, die bereits in vergangenen Jahren ein Gesuch eingereicht haben, behalten ihre Gesuchsnummer. Einzig die Jahreszahl ist zu ersetzen (Bsp. MP.25.125). Gesuchsteller, die erstmalig ein Gesuch einreichen, erhalten ihre Gesuchsnummer zusammen mit dem Login für die Sharepoint-Plattform. 
Dieses Gesuchsformular kann für bis zu zehn Kraftwerke benutzt werden. Hat ein Gesuchsteller mehr als zehn Kraftwerke im Portfolio, so kann er bei der Vollzugsstelle AFRY Schweiz AG (lukas.schneider@afry.com) ein erweitertes Gesuchsformular verlangen.</t>
  </si>
  <si>
    <t xml:space="preserve">Le formulaire de demande dûment complété et toutes les "Annexes" répertoriées dans la feuille de calcul doivent être téléchargés par voie électronique sur la plateforme SharePoint destinée à la prime de marché. Les fichiers doivent être au format MS Word, MS Excel ou Adobe PDF. Une demande d'accès à la plateforme SharePoint peut être effectuée par email à l'adresse marktpraemie@bfe.admin.ch en indiquant les nom, prénom et coordonnées d'une personne de contact et le nom de l'entreprise ayant droit à la prime de marché. L'OFEN indiquera ensuite la marche à suivre pour créer un identifiant.        
La demande n'est considérée comme déposée que lorsque le formulaire de demande ainsi que toutes les annexes ont été téléchargés sur la plateforme Sharepoint et que la déclaration de validation dûment signée, accompagnée des éventuelles procurations, a été remise à l'OFEN au plus tard le 31 mai 2025, le cachet de la poste faisant foi. Chaque requérant dépose une demande comprenant la totalité de l'électricité du portefeuille pour lequel la prime de marché est demandée.
Les requérants qui ont déjà déposé une demande durant les années précédentes conservent leur numéro de demande. Seule l'année doit être remplacée (par ex. MP.25.125). Les requérants qui déposent une demande pour la première fois reçoivent leur numéro de demande en même temps que leur identifiant pour la plateforme Sharepoint.   
Le formulaire de demande peut être utilisé pour dix installations hydroélectriques au maximum. Si le portefeuille d'un requérant comprend plus de dix installations hydroélectriques, le requérant peut demander un formulaire de demande élargi auprès de l'organe d'exécution AFRY Suisse SA (lukas.schneider@afry.com).             </t>
  </si>
  <si>
    <t>Il formulario di domanda compilato e tutti gli allegati elencati nel foglio di calcolo "Allegati" devono essere caricati elettronicamente sulla piattaforma Sharepoint del premio di mercato. I file in formato MS Word, MS Excel o Adobe PDF sono attesi. Una richiesta di login per la piattaforma Sharepoint può essere fatta su marktpraemie@bfe.admin.ch. Per una domanda, il nome, il cognome e i dati di  una persona di contatto, nonché i nomi dell'azienda che ha diritto al premio di mercato devono essere inviati all'UFE in una e-mail, dopodiché l'UFE invierà le istruzioni per creare un login.
La domanda si considera presentata solo se il formulario di domanda, compresi tutti gli allegati, è stato caricata sulla piattaforma Sharepoint e la dichiarazione di liberatoria legalmente firmata, insieme ad eventuali procure, è stata presente all'UFE entro il 31 maggio 2025. Il timbro postale è decisivo. Ogni richiedente presenta una domanda che copre tutta l'elettricità del portafoglio per la quale è richiesto un premio di mercato.
I candidati che hanno già presentato domanda negli anni precedenti conserveranno il proprio numero di domanda. Solo l'anno deve essere sostituito (es. MP.25.125). I richiedenti che presentano una domanda per la prima volta ricevono il proprio numero di domanda insieme al proprio login per la piattaforma Sharepoint.  
Questo modulo di domanda può essere utilizzato per un massimo di dieci centrali elettriche. Se un richiedente ha più di dieci centrali elettriche nel proprio portafoglio, può richiedere un modulo di domanda esteso all'organo d'esecuzione AFRY Svizzera AG (lukas.schneider@afry.com)</t>
  </si>
  <si>
    <t>Übertrag der Energieproduktionsdaten aus dem Excel-File 
"MP.25.xxx.A-5.x.8_E_prod.xlsm"</t>
  </si>
  <si>
    <t>Report des données sur la production énergétique, du fichier Excel "MP.25.xxx.A-5.x.8_E_prod.xlsm"</t>
  </si>
  <si>
    <t>Inserimento/riporto dei dati sulla produzione energetica dal file Excel 
"MP.25.xxx.A-5.x.8_E_prod.xlsm"</t>
  </si>
  <si>
    <t>Datenübertrag aus Excel Produktionsprofil "MP 25.xxx GF_E-prod"</t>
  </si>
  <si>
    <t>Transfert de données du profil de production Excel "MP 25.xxx GF_E-prod"</t>
  </si>
  <si>
    <t>•	 Die marktprämienberechtige Energiemenge wird gleich bestimmt wie im Jahr 2024. Das heisst, Konzessionsenergie ist marktprämienberechtigt, Restitutionsenergie wird beim Kraftwerk, dass die Energie schuldet abgezogen und beim Kraftwerk, dem die Energie zusteht hinzugezählt. Verluste und Eigenbedarfsenergie sind nicht marktprämienberechtigt und dürfen in der im Gesuch deklarierten Nettoproduktion nicht enthalten sein.</t>
  </si>
  <si>
    <t>• La quantité d'énergie donnant droit à la prime de marché est déterminée de la même manière que pour l'année de demande 2024, c'est-à-dire que l'énergie de concession donne droit à la prime de marché, l'énergie de restitution est déduite auprès de la centrale qui doit l'énergie et ajoutée par la centrale à qui l'énergie revient. Les pertes et l'énergie pour les besoins propres ne donnent pas droit aux primes de marché et ne doivent pas être comprises dans la production nette déclarée dans la demande.</t>
  </si>
  <si>
    <t>Testierte Abschlüsse Stufe Kraftwerk 2019 - 2024 (nur Abschlüsse die nicht bereits im Vorjahr eingereicht wurden)</t>
  </si>
  <si>
    <t>Comptes révisés de l'installation hydroélectrique de 2019 à 2024 (seuls les comptes qui n'ont pas déjà été fournis l'année dernière)</t>
  </si>
  <si>
    <t>Conto annuale certificato dalla società di revisione a livello dell'impianto per gli anni  2019 - 2024 (soltanto i conti che non sono già stati presentati l'anno precedente)</t>
  </si>
  <si>
    <t>Jahresproduktion 2024</t>
  </si>
  <si>
    <t>Production annuelle 2024</t>
  </si>
  <si>
    <t>Produzione annua 2024</t>
  </si>
  <si>
    <t>Jahres-produktion 2024</t>
  </si>
  <si>
    <t>Bruttoproduktion Jahr 2024</t>
  </si>
  <si>
    <t>Production brute pour l'année 2024</t>
  </si>
  <si>
    <t>Produzione lorda dell'anno 2024</t>
  </si>
  <si>
    <t>Nettoproduktion Jahr 2024</t>
  </si>
  <si>
    <t>Production nette pour l'année 2024</t>
  </si>
  <si>
    <t>Produzione netta dell'anno 2024</t>
  </si>
  <si>
    <t>Anlagenrestwert per 30.09.2024 oder 31.12.2024</t>
  </si>
  <si>
    <t>Valeur résiduelle de l'installation au 30.09.2024 ou au 31.12.2024</t>
  </si>
  <si>
    <t>Valore residuo immobilizzazioni materiali per 30.09.2024 o 31.12.2024</t>
  </si>
  <si>
    <t>Restwert anrechenbare immaterielle Anlagen per 30.09.2024 oder 31.12.2024</t>
  </si>
  <si>
    <t>Valeur résiduelle des immobilisations incorporelles imputable au 30.09.2024 ou au 31.12.2024</t>
  </si>
  <si>
    <t>Valore residuo immobilizzazioni immateriali imputabili per 30.09.2024 o per 31.12.2024</t>
  </si>
  <si>
    <t>Gesamterlös Elcom durch WKA im vorliegenden Gesuch (vgl. Richtlinie 2.4)</t>
  </si>
  <si>
    <t>Spezifischer Erlös [Rp./kWh]</t>
  </si>
  <si>
    <t>Revenus spécifiques[ct./kWh]</t>
  </si>
  <si>
    <t>Deckelung [Rp./kWh]</t>
  </si>
  <si>
    <t>Anteil PU</t>
  </si>
  <si>
    <t>Modulo di richiesta per il premio di mercato per l'elettricità proveniente dagli impianti idroelettrici di grandi dimensioni</t>
  </si>
  <si>
    <t>• Das vorliegende Hauptformular der Gesuchsunterlagen wurde abgesehen von den Tabellenblättern "E_prod_Eingabe" und "KW-x" im Vergleich zur Version von 2024 nur unwesentlich verändert. Diese zwei Tabellenblätter beinhalten neue Zellen für den Übertrag von Erlösen aus unterschiedlichen Quellen aus dem Anhang A-5.x.8 der Gesuchsunterlagen.</t>
  </si>
  <si>
    <t>• Seul le représentant de l'installation hydroélectrique doit intégralement remplir les feuilles de calcul pour les installations hydroélectriques individuelles. Si le requérant n'est pas le représentant de l'installation hydroélectrique, mais seulement le porteur du risque économique pour une partie de l'énergie de l'installation, il ne doit remplir que très peu de valeurs. 
• Lors de l'examen de la demande, l'OFEN reprend toutes les autres données spécifiques à l'installation hydroélectrique à partir de la demande du représentant de l'installation hydroélectrique. Le requérant qui n'est pas le représentant de l'installation hydroélectrique doit indiquer de quelle demande les données doivent être reprises pour l'installation hydroélectrique concernée et la signer avec la date. Il confirme ainsi l'exactitude des données à reprendre.</t>
  </si>
  <si>
    <t>•	Im Tabellenblatt «Allg. Informationen» kann die Sprache umgestellt werden. Die Sprache in den einzelnen Tabellenblättern ändert jedoch erst nach Anklicken des jeweiligen Blattes und nach der ersten Werteingabe im Blatt. Es kann vorkommen, dass bei Änderung der Sprache Bezugsfehler auftreten. In diesem Fall vergewissern Sie sich bitte, dass alle Blätter in derselben Sprache eingestellt sind.
•	Für die kraftwerksspezifischen Informationen wird im Gesuchsformular zwischen dem Bevollmächtigten und weiteren Gesuchstellern, die das Risiko ungedeckter Gestehungskosten für einen Teil der Energie aus dem Kraftwerk tragen, unterschieden. Jeder Gesuchsteller füllt die Kraftwerksblätter und Energieproduktionsdaten für die Grosswasserkraftanlagen, für die er bevollmächtigt ist, vollständig aus. Für Grosswasserkraftanlagen, für die der Gesuchsteller nicht bevollmächtigt ist, muss er keine Energieproduktionsprofile erfassen und in den Kraftwerksblättern nur ausgewählte Werte ausfüllen.
Es wird empfohlen, die Daten in der folgenden Reihenfolge zu erfassen:
1.	Zuerst die Erlösangaben und Produktionsdaten ins separate Excel-Formular "MP.25.xxx.A-5.x.8_E_prod.xlsm" eintragen und die zusammengefassten Daten anschliessend vom Tabellenblatt "E_Prod_Ausgabe" ins Tabellenblatt "E_prod_Eingabe" dieses Formulars übertragen.  (fällt weg, falls Gesuchsteller nicht kraftwerksbevollmächtigt)
2.	Anschliessend können die entsprechenden Kraftwerke in den Kraftwerksdatenblätter ausgewählt und ergänzt werden.
3.	Zuletzt die übrigen Blätter (Anhänge, Grundversorgung, Eigene und Fremde Erneuerbare Energien,…) ausfüllen
In dieser Reihenfolge werden eingegebene Daten auf neue Blätter verknüpft, damit sie nicht neu eingegeben werden müssen. In den nachfolgenden Blättern sind dieselben Daten gesperrt und können nicht verändert werden. Bei der Einhaltung dieser Abfolge ist gewährleistet, dass beim Zeitpunkt der Bearbeitung der Blätter stets alle Zellen mit Datenverknüpfungen die bereits eingegebenen Werte aufweisen.</t>
  </si>
  <si>
    <t>Liberatoria</t>
  </si>
  <si>
    <t>Esaminatore della domanda</t>
  </si>
  <si>
    <t>lassen</t>
  </si>
  <si>
    <t>Panoramica della richiesta di premio di mercato</t>
  </si>
  <si>
    <t>di cui con costi non coperti
(quantità di energia elettrica avente diritto)</t>
  </si>
  <si>
    <t>Ricavi totali della ElCom derivanti dagli impianti eolici nella presente domanda (cfr. direttiva 2.4)</t>
  </si>
  <si>
    <t>Ricavi totali</t>
  </si>
  <si>
    <t>Ricavo specifico [Ct./kWh]</t>
  </si>
  <si>
    <t>Impianto in CH</t>
  </si>
  <si>
    <t>Domanda doppia</t>
  </si>
  <si>
    <t>Area di stampa</t>
  </si>
  <si>
    <t>Dati sugli impianti con vendita nel servizio universale</t>
  </si>
  <si>
    <t>Eigene Anlagen nicht geförderter erneuerbarer Energien in der Grundversorgung</t>
  </si>
  <si>
    <t>Impianti propri per la produzione di elettricità a partire da energie rinnovabili che non beneficiano di sovvenzioni e che fanno parte del servizio universale</t>
  </si>
  <si>
    <t>Fremde Anlagen nicht geförderter erneuerbarer Energien in der Grundversorgung</t>
  </si>
  <si>
    <t>Impianti terzi per la produzione di elettricità a partire da energie rinnovabili che non beneficiano di sovvenzioni e che fanno parte del servizio universale</t>
  </si>
  <si>
    <t>Trasferimento di dati da Excel profilo di produzione "PM 25.xxx GF_prod_e"</t>
  </si>
  <si>
    <t>Procura e autorizzazione al rilascio di informazioni</t>
  </si>
  <si>
    <t>IE</t>
  </si>
  <si>
    <t>Certificati di origine</t>
  </si>
  <si>
    <t>Riserva invernale</t>
  </si>
  <si>
    <t>Prestazioni di servizio relative al sistema PSRS</t>
  </si>
  <si>
    <t>PSRS-primario</t>
  </si>
  <si>
    <t>PSRS-secondario</t>
  </si>
  <si>
    <t>PSRS -terziario</t>
  </si>
  <si>
    <t>Mercato a termine</t>
  </si>
  <si>
    <t>Garantie d'Origine</t>
  </si>
  <si>
    <t>Réserve d'hiver</t>
  </si>
  <si>
    <t>Revenu total de base ElCom des installations hydroélectriques dans la présente demande (cf. directive 2.4)</t>
  </si>
  <si>
    <t xml:space="preserve">double demande </t>
  </si>
  <si>
    <t>Installations d'énergies renouvelables non soutenues de tiers dans l'approvisionnement de base</t>
  </si>
  <si>
    <t>Fonds de roulement net de l'installation hydroélectrique</t>
  </si>
  <si>
    <t>Total des coûts de revient spécifiques</t>
  </si>
  <si>
    <t>services-système (SS)</t>
  </si>
  <si>
    <t>SS - primaire</t>
  </si>
  <si>
    <t>SS - secondaire</t>
  </si>
  <si>
    <t>SS - tertiaire</t>
  </si>
  <si>
    <t>marché à terme</t>
  </si>
  <si>
    <t>partie PU</t>
  </si>
  <si>
    <t>• Il modulo di richiesta è stato modificato solo leggermente rispetto alla versione del 2024, ad eccezione dei fogli "Input_prod_e" e "IE-x". Entrambi i fogli comprendono nuove celle per i ricavi provenienti dalle diverse fonti dell'allegato A-5.x.8 della documentazione di richiesta.</t>
  </si>
  <si>
    <t xml:space="preserve">• Come negli anni precedenti, il modulo di domanda contiene un elenco di grandi impianti idroelettrici e di unioni di impianti. Questo elenco è memorizzato nei fogli di calcolo per gli impianti idroelettrici. Inoltre, per ogni grande centrale idroelettrica è presente un'abbreviazione di tre lettere.
Attenzione: l'elenco contiene impianti/unioni di impianti con una capacità installata superiore a 10 MW. Solo i grandi impianti idroelettrici o le unioni di impianti con una potenza meccanica lorda media superiore a 10 MW hanno diritto a un premio di mercato. In ogni caso, il richiedente deve dimostrare che le strutture per le quali presenta la richiesta soddisfano tutti i requisiti di ammissibilità. </t>
  </si>
  <si>
    <t>• Du côté des revenus, les recettes incluent désormais, en plus du négoce de l’électricité pour le lendemain (marché day-ahead), les recettes et les coûts susceptibles d’être générés par les couvertures sur le marché à terme, les recettes générées par la vente de services-système, par les garanties d’origine ainsi que par la réserve d’hiver (art. 89, al. 1, OEneR, cf. directive ch. 4.2 à 4.5)
• Les coûts comprennent désormais aussi les dépenses pour des prestations de services globales et la commercialisation de l’électricité (art. 90, al. 1, let. d, OEneR, cf. directive ch. 3.1.11)</t>
  </si>
  <si>
    <t>• Auf der Erlösseite werden neu zusätzlich zum Erlös aus dem Handel von Strom für den folgenden Tag (Day Ahead Market) auch die Absicherungserlöse bzw. -kosten aus Terminmärkten die  Erlöse aus dem Verkauf von Systemdienstleistungen, sowie die Erlöse aus Herkunftsnachweisen und der Winterreserve berücksichtigt (Art. 90 Abs. 1 EnFV, sieht Richtlinie Ziff. 4.2 bis 4.5).
• Auf der Kostenseite werden neu auch die Aufwendungen für gesamtbetriebliche Leistungen und die Vermarktung des Stroms berücksichtigt (Art. 90 Abs. 1 Bst. d EnFV, siehe Richtlinie Ziff. 3.1.11)</t>
  </si>
  <si>
    <t>• Sul fronte dei ricavi, ora, oltre ai ricavi per il commercio di energia per il giorno seguente (mercato day-ahead), vengono considerati anche i ricavi o i costi di copertura provenienti dai mercati a termine, i ricavi dalle prestazioni di servizio relative al sistema nonché i ricavi dalle garanzie di origine e dalla riserva invernale (art. 89 cpv. 1 OPEn, v. direttiva capp. 4.2–4.5).
• Sul fronte dei costi, ora vengono considerati anche gli oneri per le prestazioni di servizio globali e la commercializzazione dell’elettricità (art. 90 cpv. 1 lett. d OPEn, v. direttiva cap. 3.1.11).</t>
  </si>
  <si>
    <t>Le présent formulaire de demande n'a été que légèrement modifié par rapport à la version de 2024, à l'exception des feuilles "Saisie_prod_énergie" et "CE-x". Les deux feuilles comprennent de nouvelles cellules pour les revenus provenant de différentes sources de l'annexe A-5.x.8 des documents de demande.</t>
  </si>
  <si>
    <t xml:space="preserve">• Die Tabellenblätter für die einzelnen Kraftwerke müssen ausschliesslich vom Kraftwerksbevollmächtigten vollständig ausgefüllt werden. Ist der Gesuchsteller nicht Kraftwerksbevollmächtigter, sondern nur Träger des wirtschaftlichen Risikos für einen Teil der Energie des Kraftwerks, muss er nur ausgewählte Werte ausfüllen. 
• Alle anderen kraftwerksspezifischen Daten werden bei der Gesuchsprüfung vom BFE aus dem Gesuch des Kraftwerksbevollmächtigten übernommen. Der Gesuchsteller (der nicht Kraftwerksbevollmächtigter ist) muss angeben, aus welchem Gesuch die Daten der entsprechenden Grosswasserkraftanlage übernommen werden sollen und mit Datum unterschreiben. Dadurch bestätigt er die Richtigkeit der Daten, die übernommen werden sollen. </t>
  </si>
  <si>
    <t>• I fogli di calcolo per i singoli impianti devono essere compilati completamente solo dal rappresentante dell'impianto. Se il richiedente non è il rappresentante dell'impianto, ma sopporta solo il rischio economico per una parte dell'energia deve compilare solo un numero molto ristretto di campi. 
• Quando esamina la domanda, l’UFE trae tutti gli altri dati specifici dell'impianto dalla domanda stessa inoltrata daI rappresentante della centrale. Il richiedente (che non è il rappresentante dell'impianto) deve indicare da quale domanda devono essere ripresi i dati e firmare con la data. In questo modo conferma la correttezza dei dati che devono essere ripresi.</t>
  </si>
  <si>
    <t>• Unverändert bleibt, dass das Gesuchsformular eine Liste der Grosswasserkraftanlagen und Anlagenverbünde zur Auswahl enthält. Diese Liste ist in den Tabellenblättern zu den Kraftwerken hinterlegt. Auch ist für jede Grosswasserkraftanlage ein Kürzel aus drei Buchstaben hinterlegt. 
Achtung: Die Liste enthält Kraftwerke/Anlagenverbünde mit einer installierten Leistung grösser als 10 MW. Anspruch auf eine Marktprämie haben jedoch nur Grosswasserkraftanlagen oder Anlagenverbünde mit einer mittleren mechanischen Bruttoleistung grösser als 10 MW. Der Gesuchsteller muss in jedem Fall darlegen, dass die Anlagen, für die er ein Gesuch stellt, alle Anspruchsvoraussetzungen erfüllen.</t>
  </si>
  <si>
    <r>
      <t>• Secondo l'articolo 92 comma 3 OPEn, la somma dei ricavi sul mercato di riferimento, del servizio universale e del premio di mercato non può eccedere i costi complessivi di produzione. In caso contrario, il premio di mercato deve essere ridotto di conseguenza. La verifica di questa condizione è implementata nel modulo di domanda nel foglio di calcolo "sintesi".
• L'allegato A-5.x.8 include ora, oltre ai ricavi sul mercato day-ahead, anche i ricavi dalle garanzie di origine, dalla riserva invernale, dalle prestazioni di servizio relative al sistema e dai ricavi o costi di copertura dei mercati a termine (cfr. Direttiva sull'attuazione del premio di mercato (2025)).
1) Ricavo dalle garanzie di origine
I richiedenti indicano il volume mensile totale dei certificati di origine per gli impianti idroelettrici inclusi nella richiesta. Il prezzo delle garanzie di origine per gli impianti idroelettrici e il 5% del prezzo di mercato di riferimento di cui all’articolo 15 OPEn (articolo 30a</t>
    </r>
    <r>
      <rPr>
        <vertAlign val="superscript"/>
        <sz val="10"/>
        <color theme="1"/>
        <rFont val="Arial"/>
        <family val="2"/>
      </rPr>
      <t>quinquies</t>
    </r>
    <r>
      <rPr>
        <sz val="10"/>
        <color theme="1"/>
        <rFont val="Arial"/>
        <family val="2"/>
      </rPr>
      <t xml:space="preserve"> OPEn).
2) Ricavo dalla riserva invernale
I richiedenti indicano per ogni impianto idroelettrico la quantità di energia da conservaree e il compenso per il mantenimento della riserva.
3) Ricavi dalle prestazioni di servizio relative al sistema (PSRS) 
I costi sostenuti da Swissgrid per le PSRS vengono ripartiti tra i singoli impianti idroelettrici in base a una chiave di ripartizione senza dedurre i costi di opportunità (cfr. allegato 6.1 numero 4.2.5 OPEn e direttiva cap. 4.3). La derivazione dei costi sostenuti per la potenza di regolazione primaria, secondaria e terziaria è contenuta nel foglio Excel separato "MP.25.xxx_A-5.xxx.8_E-Prod - Herleitungen".
4) Ricavi o costi di copertura dei mercati a termine
I ricavi sul mercato a termine sono calcolati nel modulo di domanda. Per il calcolo dei ricavi o dei costi di copertura, si parte dal presupposto che sia coperto l’80 per cento della produzione media prevista con un anticipo fino a tre anni e un terzo della produzione prevista coperta ogni anno. I prezzi considerati sono quegli dell'European Energy Exchange (EEX).</t>
    </r>
  </si>
  <si>
    <t xml:space="preserve">• Alle Konzessionsleistungen, welche in der Konzession klar definiert und effektiv geschuldet sind, gelten als unmittelbar nötige Betriebskosten und können angerechnet werden. </t>
  </si>
  <si>
    <t xml:space="preserve">• Toutes les prestations de concession qui sont clairement définies dans la concession et qui sont effectivement dues sont considérées comme des frais d'exploitation directement nécessaires et elles peuvent être imputées. </t>
  </si>
  <si>
    <r>
      <t>• Selon l'art. 92, al. 3, OEneR, la somme des recettes sur le marché de référence, dans l'approvisionnement de base et provenant de la prime de marché ne doit pas dépasser le total des coûts de production. Dans le cas contraire, la prime de marché doit être réduite en conséquence. Le contrôle de cette condition est mis en œuvre dans le formulaire de demande, dans la feuille de calcul "Aperçu".
• L'annexe A-5.x.8 inclut désormais, en plus des revenus sur le marché day-ahead, les recettes générées par les garanties d’origine, les recettes générées par la réserve d’hiver, recettes de la vente de services-système ainsi que les recettes et coûts générés par les couvertures sur les marchés à terme (cf. Directive sur l’exécution de la prime de marché (2025)).
1) Recettes générées par les garanties d’origine
Les demandeurs indiquent le volume mensuel total des garanties d'origine pour les installations hydroélectriques incluses dans la demande. Le prix des garanties d’origine pour les installations hydroélectriques correspond à 5% du prix de marché de référence visé à l’art. 15 OEneR (art. 30a</t>
    </r>
    <r>
      <rPr>
        <vertAlign val="superscript"/>
        <sz val="10"/>
        <color theme="1"/>
        <rFont val="Arial"/>
        <family val="2"/>
      </rPr>
      <t>quinquies</t>
    </r>
    <r>
      <rPr>
        <sz val="10"/>
        <color theme="1"/>
        <rFont val="Arial"/>
        <family val="2"/>
      </rPr>
      <t xml:space="preserve"> OEneR).
2) Recettes générées par la réserve d’hiver
Les demandeurs indiquent pour chaque installation hydroélectrique la quantité d’énergie à conserver et la rémunération pour la conservation.
3) Recettes de la vente de services-système (PSS)
Les coûts des PSS encourus par Swissgrid sont répartis entre les différentes installations hydroélectriques selon une clé de répartition sans déduction des coûts d’opportunité (cf. annexe 6.1, ch. 4.2.5 OEneR et directive ch. 4.3). Le calcul des coûts encourus par Swissgrid pour la puissance de réglage primaire, secondaire et tertiaire est présenté dans le tableau Excel séparé "MP.25.xxx_A-5.xxx.8_E-Prod - Herleitungen".
4) Recettes et coûts générés par les couvertures sur les marchés à terme
Les revenus sur le marché à terme sont calculés dans le formulaire de demande. Pour ceci on part du principe, que 80 % de la production moyenne attendue sont couverts sur le marché à terme, que la couverture s’effectue jusqu’à trois ans à l’avance à raison d'un tiers de la production attendue par an. Le calcul s'effectue sur la base des prix de l'European Energy Exchange (EEX).
</t>
    </r>
  </si>
  <si>
    <r>
      <t>• Gemäss Art. 92 Abs. 3 EnFV dürfen die Summe der Erlöse am Referenzmarkt, in der Grundversorgung und aus der Marktprämie die gesamten Gestehungskosten nicht übersteigen. Ansonsten muss die Marktprämie entsprechend reduziert werden. Die Prüfung dieser Bedingung ist im Gesuchsformular im Tabellenblatt «Übersicht» umgesetzt.
• Der Anhang A-5.x.8 bildet neu neben den Erlösen am Day-Ahead-Markt auch Erlöse durch HKN, Wintrerreserve, SDL sowie am Terminmark ab (vgl. Richtlinie über den Vollzug der Marktprämie (2025)). 
1) Erlöse aus Herkunftsnachweisen (HKN)
Gesuchstellende geben das gesamte monatliche HKN-Volumen für die im Gesuch enthaltenen Kraftwerke an. Der Preis für die Herkunftsnachweise für Wasserkraftanlagen entspricht 5% Referenz-Marktpreises nach Artikel 15 EnFV (Art. 30a</t>
    </r>
    <r>
      <rPr>
        <vertAlign val="superscript"/>
        <sz val="10"/>
        <color theme="1"/>
        <rFont val="Arial"/>
        <family val="2"/>
      </rPr>
      <t>quinquies</t>
    </r>
    <r>
      <rPr>
        <sz val="10"/>
        <color theme="1"/>
        <rFont val="Arial"/>
        <family val="2"/>
      </rPr>
      <t xml:space="preserve"> EnFV).
2) Erlöse durch Winterreserve
Gesuchstellende geben für jede Grosswasserkraftanlage die Vorhaltemenge und das Vorhalteentgeld aus der Winterreserve an.
3) Erlöse aus Systemdienstleistungen (SDL)
Die bei Swissgrid entstandenen Kosten für SDL werden mit einem Verteilschlüssel auf die einzelnen Kraftwerke verteilt, jedoch ohne Abzug der Opportunitätskosten (vgl. Anhang 6.1, Ziff. 4.2.5 EnFV und Richtlinie Ziff. 4.3). Die Herleitung der entstandenen Kosten für Primär-, Sekundär-, Tertiärregelleistung ist in der separaten Excel-Tabelle "MP.25.xxx_A-5.xxx.8_E-Prod - Herleitungen" enthalten.
4) Absicherungserlöse bzw. -kosten aus Terminmärkten
Die Erlöse am Terminmarkt werden im Gesuchsformular berechnet. Dabei wird angenommen, dass 80 Prozent der erwarteten Produktion am Terminmarkt über 3 Jahre mit je einem Drittel der erwarteten Produktion abgesichert werden. Dafür werden Terminpreise von der European Energie Exchange (EEX) verwendet.</t>
    </r>
  </si>
  <si>
    <t xml:space="preserve">• Tutte le prestazioni di concessione, chiaramente definite nella concessione ed effettivamente dovute sono considerati costi d'esercizio direttamente necessari e possono essere compensati. </t>
  </si>
  <si>
    <t xml:space="preserve">La quantità di energia avente diritto al premio di mercato è determinata come nel 2024. Ciò significa che l'energia di concessione ha diritto al premio di mercato, l'energia di restituzione viene sottratta dall'impianto che deve l'energia e aggiunta all'impianto che ha diritto all'energia. Le perdite e il consumo proprio non sono ammissibili al premio di mercato e non possono essere inclusi nella produzione netta dichiarata nella domanda. </t>
  </si>
  <si>
    <t>• Wenn die Bewertung von Energiemengen notwendig ist, muss dies immer mit dem Preis am Day-Ahead-Markt geschehen. Je nach zeitlicher Auflösung der Produktion kann der Jahresdurchschnittspreis, der Saisondurchschnitt, die Monatswerte oder die Stundenwerte des Marktpreises herangezogen werden.</t>
  </si>
  <si>
    <t>• Si l'évaluation des quantités d'énergie est nécessaire, elle doit toujours se faire en fonction du prix du marché day-ahead. Selon la résolution temporelle de la production, on peut utiliser le prix moyen annuel, la moyenne saisonnière, les valeurs mensuelles ou les valeurs horaires du prix du marché day-ahead.</t>
  </si>
  <si>
    <t>• Se è necessario valutare le quantità di energia, questo deve sempre essere fatto utilizzando il prezzo sul mercato day-ahead. A seconda della risoluzione temporale della produzione si possono utilizzare il prezzo medio annuo, la media stagionale, i valori mensili o valori orari del prezzo del mercato day-ahead.</t>
  </si>
  <si>
    <t>• 	Zur Beurteilung, ob ein Kraftwerk ungedeckte Gestehungskosten aufweist, ist immer die Differenz zwischen den Gestehungskosten (Art. 90 EnFV) und dem Referenzmarkterlös (Summe aller Erlöse vgl. Art. 89 EnFV) relevant. Effektive Abnahmepreise, welche in kraftwerksscharfen Verträgen definiert sind, werden nur herangezogen, um zu beurteilen, wer das Risiko ungedeckter Gestehungskosten trägt. Wird Energie zu Gestehungskosten oder ähnlichen Konditionen weiterverkauft, geht das Risiko ungedeckter Gestehungskosten an den Käufer über.</t>
  </si>
  <si>
    <t>• Pour déterminer si une centrale présente des coûts de revient non couverts, c'est toujours la différence entre les coûts de revient (art. 90 OEneR) et les recettes du marché de référence (somme de toutes les recettes cf. art. 89 OEneR) qui est pertinente. Les prix d'achat effectifs, définis dans des contrats spécifiques aux installations hydroélectriques, ne sont utilisés que pour évaluer qui supporte le risque de coûts de revient non couverts. Si l'énergie est revendue au prix de revient ou à des conditions similaires, le risque de coûts de revient non couverts est transféré à l'acheteur.</t>
  </si>
  <si>
    <t xml:space="preserve">•  La differenza tra i costi di produzione (art. 90 OPEn) e i ricavi sul mercato di riferimento (somma di tutti i ricavi v. art. 89 OPEn) è sempre rilevante per valutare se un impianto ha costi di produzione non coperti. I prezzi di acquisto effettivi, definiti nei contratti specifi delle centrali elettriche, vengono utilizzati solo per valutare chi si assume il rischio di costi di prozuione non coperti. Se l'energia viene rivenduta a costi di produzione o condizioni simili, il rischio di costi di produzione non coperti viene trasferito all'acquirente. </t>
  </si>
  <si>
    <t>• 	Damit ein Anlagenverbund vorliegt, müssen die Einzelanlagen durch einen künstlichen Wasserweg miteinander verknüpft sein und gemeinsam optimiert werden. Bei alpinen Kraftwerkskomplexen, die meistens als Partnerwerk betrieben werden, ist die hydraulische Verknüpfung und gemeinsame Optimierung in der Regel gegeben. Bei hintereinanderliegenden Flusskraftwerken ist die hydraulische Verknüpfung durch einen künstlichen Wasserweg in der Regel nicht gegeben. Sie erfüllen die Anforderungen an Anlagenverbünde in der Regel nicht.</t>
  </si>
  <si>
    <t>• Pour qu'il y ait un groupe d'installations hydroélectriques, les installations individuelles doivent être reliées entre elles par une voie hydraulique artificielle et optimisées en commun. Dans le cas des complexes hydroélectriques alpines, qui sont généralement exploités en tant que centrales partenaires, la connexion hydraulique et l'optimisation commune sont généralement assurées. Dans le cas des installations hydroélectriques fluviales en série, la connexion hydraulique par une voie d'eau artificielle n'est généralement pas assurée. C'est pourquoi elles ne remplissent généralement pas les conditions requises pour les groupes d'installations hydrauliquement reliées.</t>
  </si>
  <si>
    <t>• Affinché un unione di impianti sia presente, i singoli impianti devono essere collegati tra loro da un corso d'acqua artificale ed essere ottimizzati congiuntamente. Nel caso di compressi di centrali elettriche alpine, che di solito vengono gestiti come centrali partner, viene solitamente dato il collegamento sul piano idraulico e l'ottimizzazione congiunta. Nel caso di impianti ad aqua fluente poste uno dietro l'altro, di solito il collegamento sul piano idraulico non è presente attraverso un corso d'acqua artificiale. Di norma, pertanto, non soddisfano i requisiti per un unioni di impianti.</t>
  </si>
  <si>
    <t>Streichen!</t>
  </si>
  <si>
    <t>• La langue peut être changée dans la feuille de calcul "Informations générales". La langue dans les différentes feuilles de calcul ne change toutefois qu'après avoir cliqué sur la feuille concernée et après la première saisie de valeurs dans la feuille. Il peut arriver que des erreurs de référence apparaissent lors de la modification de la langue. Dans ce cas, veuillez vous assurer que toutes les feuilles sont paramétrées dans la même langue. 
• Pour les informations spécifiques à l'installation hydroélectrique, le formulaire de demande fait la distinction entre le représentant de l'installation hydroélectrique et les autres requérants qui assument le risque de coûts de production non couverts pour une partie de l'énergie produite par la centrale. Chaque requérant remplit intégralement les fiches relatives à l'installation hydroélectrique et les données de production d'énergie pour les grandes installations hydroélectriques pour lesquelles il est le représentant. Pour les grandes installations hydroélectriques pour lesquelles le requérant n'est pas le représentant, il ne doit pas saisir de profils de production d'énergie et doit ne remplir que peu de valeurs dans les fiches des installations hydroélectriques.
Il est recommandé de saisir les données dans l'ordre suivant :
1. saisir d'abord les revenus et données de production dans le formulaire Excel distinct "MP.25.xxx.A-5.x.8_E-prod.xlsm" et les données résumées sont ensuite transférées de la feuille de calcul "output_E_prod" à la feuille de calcul "Saisie_prod_énergie" de ce formulaire. (supprimé pour les grandes installations hydroélectriques pour lesquelles le requérant n'est pas le représentant de l'installation hydroélectrique).
2. il est ensuite possible de sélectionner les installations hydroélectriques correspondantes dans les fiches techniques des installations hydroélectriques et de compléter les informations nécessaires.
3. remplir enfin les autres feuilles (annexes, approvisionnement de base, énergies renouvelables propres et de tiers, ...).
Dans cet ordre, les données saisies sont reliées à de nouvelles feuilles afin de ne pas devoir les saisir à nouveau. Dans les feuilles suivantes, les mêmes données sont verrouillées et ne peuvent pas être modifiées. En respectant cet ordre, on garantit qu'au moment de l'édition des feuilles, toutes les cellules contenant des liens de données présentent toujours les valeurs déjà saisies.</t>
  </si>
  <si>
    <t>•	La lingua del documento può essere cambiata nel foglio di calcolo "Informazioni generali". Tuttavia, la lingua nei singoli fogli di calcolo cambia solo dopo aver cliccato sul rispettivo foglio e dopo aver inserito il primo valore nel foglio. Può capitare che, cambiando la lingua, si verifichino errori di riferimento. In tal caso, assicurarsi che tutti i fogli siano impostati nella stessa lingua. 
•	Per le informazioni specifiche dell'impianto idroelettrico, nel modulo di richiesta si fa una distinzione tra il rappresentante autorizzato e gli altri richiedenti che assumono il rischio dei costi di produzione non coperti per una parte dell'energia della centrale. Ogni richiedente deve compilare integralmente i fogli di calcolo delle centrali idroelettriche e i fogli di calcolo con i dati di produzione di energia per le quali è rappresentate autorizzato. Per i grandi impianti idroelettrici per i quali il richiedente non è il rappresentante autorizzato, non deve registrare alcun profilo di produzione di energia, bensì deve solo compilare i campi nei fogli di calcolo delle centrale idroelettriche.
Si raccomanda di inserire i dati nel seguente ordine:
1.	In primo luogo, inserire i dati sui ricavi e sulla produzione nel modulo Excel "MP.25.xxx.A-5.x.8_E_prod.xlsm" e, successivamente, trasferire i dati riepilogativi dal foglio di calcolo "E_Prod_Ausgabe" al foglio di calcolo "E_prod_Eingabe" di tale modulo. (Non si applica se il richiedente non è il rappresentante autorizzato dell'impianto).
2.	Successivamente, selezionare e completare gli impianti idroelettrici nei fogli corrispondenti.
3.	Infine, compilare i fogli rimanenti (allegati, fornitura di base, energie rinnovabili proprie e di terzi, ecc.).
Seguendo questo ordine, i dati inseriti verranno collegati ai nuovi fogli, evitando di doverli reinserire. Nei fogli successivi, gli stessi dati saranno bloccati e non potranno essere modificati. In questo modo, al momento della compilazione dei fogli, tutte le celle con collegamenti ai dati saranno già complete.</t>
  </si>
  <si>
    <t>Récapitulatif de la demande, calcul du taux de prime de marché et de la prime de marché ; en parallèle annexe de la décision</t>
  </si>
  <si>
    <t>Richtlinie des BFE über den Vollzug der Marktprämie (Revidierte Version vom 28.02.2025)</t>
  </si>
  <si>
    <t>Directive de l'OFEN su l'exécution de la prime de marché (version révisée du 28.02.2025)</t>
  </si>
  <si>
    <t>Direttiva dell'UFE sull'attuazione del premio di mercato (versione riveduta del 28.02.2025)</t>
  </si>
  <si>
    <t>Site internet de l'OFEN sur la prime de marché : 
https://www.bfe.admin.ch/bfe/fr/home/mesures-d-encouragement/energies-renouvelables/encouragement-force-hydraulique/prime-de-marche-destinee-grande-hydraulique.html</t>
  </si>
  <si>
    <t>Pagina UFE sul premio di mercato: 
https://www.bfe.admin.ch/bfe/it/home/promozione/energie-rinnovabili/promozione-forza-idrica/premio-mercato-per-grandi-impianti-idroelettrici.html</t>
  </si>
  <si>
    <t>BFE-Website zur Marktprämie: 
https://www.bfe.admin.ch/bfe/de/home/foerderung/erneuerbare-energien/foerderung-wasserkraft/marktpraemie-grosswasserkraft.html</t>
  </si>
  <si>
    <t xml:space="preserve">L'UFE si riserva, in ambito di verifiche a campione, il diritto di richiedere in qualsiasi momento al richiedente documenti ulteriori necessari per l'esame di plausibilità del diritto di ricevere il premio di mercato, tra cui per esempio contratti di partenariato, ricevute di enti pubblici in riferimento al pagamento dei canoni per i diritti d'acqua o ricevute simili, attestazioni da parte del gestore di rete del profilo di immissione degli impianti o di prelievo in caso di pompaggio ecc.  </t>
  </si>
  <si>
    <t>Marktprämie vor Prüfung Art. 92 Abs. 3 EnFV</t>
  </si>
  <si>
    <t>Marktprämienreduktion nach Art. 92 Abs. 3 EnFV</t>
  </si>
  <si>
    <t>Prime de marché avant examen de l'art. 92 al. 3 OEneR</t>
  </si>
  <si>
    <t>Réduction de la prime de marché selon l'art. 92 al. 3 OEneR</t>
  </si>
  <si>
    <t>Riduzione del premio di mercato secondo Art. 92, cpv. 3 EnFV</t>
  </si>
  <si>
    <t>Premio di mercato prima della verifica dell'art. 92, cpv. 3 OPEn</t>
  </si>
  <si>
    <t>teoricamente in base a una quota premio di mercato</t>
  </si>
  <si>
    <t>Ricavi Elcom degli impianti della domanda (Cfr. direttiva n. 2.4.)</t>
  </si>
  <si>
    <t>Costi di produzioni di altri impianti idroelettrici nel serivizio universale (&gt;10 MW)</t>
  </si>
  <si>
    <t>Solo impianti con costi di produzione coperti</t>
  </si>
  <si>
    <t>Solo impianti con costi di produzione non coperti</t>
  </si>
  <si>
    <t>Vente dans l'approvisionnement de base</t>
  </si>
  <si>
    <t>Pour les installations hydroélectriques petites / puissance mécanique brute moyenne</t>
  </si>
  <si>
    <t>Personne habilitée à fournir des informations sur cette installation hydroélectrique</t>
  </si>
  <si>
    <t>Suppléant de la personne habilitée à fournir des informations</t>
  </si>
  <si>
    <t>Si le requérant n'est pas le représenant de l'installation hydroélectrique, mais qu'il en a une participation, veuillez ne pas cocher la case de la cellule C5. Les données spécifiques à l'installation hydroélectrique sont automatiquement reprises de la demande du représentant de l'installation hydroélectrique lors de l'examen de la demande.</t>
  </si>
  <si>
    <t>Tipo di impianto idroelettrico</t>
  </si>
  <si>
    <t>Valeur maximale [ct./kWh]</t>
  </si>
  <si>
    <t>Tetto massimo [ct./kWh]</t>
  </si>
  <si>
    <t>Nettoumlaufvermögen</t>
  </si>
  <si>
    <t>Capitale circolante netto</t>
  </si>
  <si>
    <t>Oneri per prestazioni in concessione</t>
  </si>
  <si>
    <t>Charges liées aux prestations de concession</t>
  </si>
  <si>
    <t>Spezifische Gestehungskosten total</t>
  </si>
  <si>
    <t>Totale costi di produzione specifici</t>
  </si>
  <si>
    <t>Revenus de l'installation hydroélectrique sur le marché de référence</t>
  </si>
  <si>
    <t>Ricavi di riferimento impianto</t>
  </si>
  <si>
    <t>ungedeckte Gestehungskosten Anteil Gesuchsteller</t>
  </si>
  <si>
    <t>Coûts de revient non couverts de la part du requérant</t>
  </si>
  <si>
    <t>Costi di produzione non coperti quota del richiedente</t>
  </si>
  <si>
    <t>E. Referenzmarkterlös</t>
  </si>
  <si>
    <t>E. Revenus du marché de référence</t>
  </si>
  <si>
    <t>E. Ricavi del mercato di riferimento</t>
  </si>
  <si>
    <t xml:space="preserve">Strompreise bei EEX herungergeladen am: </t>
  </si>
  <si>
    <t xml:space="preserve">Prix de l'électricité sur l'EEX téléchargés le : </t>
  </si>
  <si>
    <t xml:space="preserve">Prezzi d'elettricità scaricati da EEX il: </t>
  </si>
  <si>
    <t>Si les impôts sur le bénéfice doivent être imputés, expliquer dans l'annexe pourquoi on observe un bénéfice malgré la différence entre coûts de revient et prix du marché.</t>
  </si>
  <si>
    <t>Coûts de revient (part du requérant)</t>
  </si>
  <si>
    <t>Gestehungskosten (Anteil Gesuchsteller)</t>
  </si>
  <si>
    <t>Costi di produzione (quota del richiedente)</t>
  </si>
  <si>
    <t>Referenzmarkterlös des Kraftwerks</t>
  </si>
  <si>
    <t>Ungedeckte Gestehungskosten gekürzt</t>
  </si>
  <si>
    <t>Coûts de revient non couverts abrégés</t>
  </si>
  <si>
    <t>Revenus totaux (part du requérant)</t>
  </si>
  <si>
    <t>Ricavi totali (quota richiedente)</t>
  </si>
  <si>
    <t>Referenzmarkterlös (Anteil Gesuchsteller)</t>
  </si>
  <si>
    <t>Erlös am Day-Ahead-Markt</t>
  </si>
  <si>
    <t>Revenus du marché day-ahead</t>
  </si>
  <si>
    <t>Ricavi del mercato day-ahead</t>
  </si>
  <si>
    <t>Erlös Day-Ahead-Markt für KW</t>
  </si>
  <si>
    <t xml:space="preserve">Revenus marché day-ahead pour l'installation </t>
  </si>
  <si>
    <t xml:space="preserve">Ricavi del mercato day-ahead per l'impianto </t>
  </si>
  <si>
    <t>Erlöse HKN, Winterreserve, SDL und Terminmarkt</t>
  </si>
  <si>
    <t>Revenus GO, réserve d’hiver, PSS et marché à terme</t>
  </si>
  <si>
    <t>Ricavi GO, riserva invernale, PSRS e mercato a termine</t>
  </si>
  <si>
    <t>Dedotti gli impianti non collegati sul piano idraulico o ottimizzati nell'insieme</t>
  </si>
  <si>
    <t>Anrechenbarer Overhead</t>
  </si>
  <si>
    <t>Type d'installation hydroélectrique</t>
  </si>
  <si>
    <t>Overhead imputable</t>
  </si>
  <si>
    <t>Overhead imputabile</t>
  </si>
  <si>
    <t>KWO / 46a</t>
  </si>
  <si>
    <t>KWO / 49a</t>
  </si>
  <si>
    <t>Kraftwerkstypen</t>
  </si>
  <si>
    <t>Centrale au fil de l’eau</t>
  </si>
  <si>
    <t>Centrale ad acqua fluente</t>
  </si>
  <si>
    <t>Dépenses pour des prestations de services globales et la commercialisation de l’électricité (Overhead) [CHF]</t>
  </si>
  <si>
    <t>Oneri per le prestazioni di servizio globali e la commercializzazione dell’elettricità (Overhead) [CHF]</t>
  </si>
  <si>
    <t>Aufwendungen für gesamtbetriebliche Leistungen und die Vermarktung des Stroms (Overhead) [CHF]</t>
  </si>
  <si>
    <t>Laufwasserkraftwerk</t>
  </si>
  <si>
    <t>Speicher-, Pumpspeicher- oder Umwälzkraftwerk</t>
  </si>
  <si>
    <t>Centrale à accumulation, à pompage-turbinage ou à pompage-turbinage pur</t>
  </si>
  <si>
    <t>Centrale ad accumulazione, ad accumulazione con pompaggio o di pompaggio-turbinaggio</t>
  </si>
  <si>
    <t>KWO /52a</t>
  </si>
  <si>
    <t>KWO / 54a</t>
  </si>
  <si>
    <t>V1 2025  /  20.03.2025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</si>
</sst>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3" formatCode="_ * #,##0.00_ ;_ * \-#,##0.00_ ;_ * &quot;-&quot;??_ ;_ @_ "/>
    <numFmt numFmtId="164" formatCode="_(* #,##0.00_);_(* \(#,##0.00\);_(* &quot;-&quot;??_);_(@_)"/>
    <numFmt numFmtId="165" formatCode="_ * #,##0_ ;_ * \-#,##0_ ;_ * &quot;-&quot;??_ ;_ @_ "/>
    <numFmt numFmtId="166" formatCode="_ * #,##0.000_ ;_ * \-#,##0.000_ ;_ * &quot;-&quot;??_ ;_ @_ "/>
    <numFmt numFmtId="167" formatCode="0.000"/>
    <numFmt numFmtId="168" formatCode="#,##0.000_ ;\-#,##0.000\ "/>
    <numFmt numFmtId="169" formatCode="0.0"/>
    <numFmt numFmtId="170" formatCode="#,##0.00_ ;\-#,##0.00\ "/>
    <numFmt numFmtId="171" formatCode="_ * #,##0.0_ ;_ * \-#,##0.0_ ;_ * &quot;-&quot;??_ ;_ @_ "/>
    <numFmt numFmtId="172" formatCode="[$-F400]h:mm:ss\ AM/PM"/>
    <numFmt numFmtId="173" formatCode="#,##0.000"/>
    <numFmt numFmtId="174" formatCode="#,##0_ ;\-#,##0\ "/>
    <numFmt numFmtId="175" formatCode="0;;;@"/>
    <numFmt numFmtId="176" formatCode="0.000;\-0;\-"/>
    <numFmt numFmtId="177" formatCode="0;\-0;\-"/>
    <numFmt numFmtId="178" formatCode="0.00%;\-0.0;\-"/>
    <numFmt numFmtId="179" formatCode="0;\-0.0;\-"/>
    <numFmt numFmtId="180" formatCode="#,##0;\-#,##0;\-"/>
    <numFmt numFmtId="181" formatCode="#,##0.00;\-#,##0.00;\-"/>
    <numFmt numFmtId="182" formatCode="#,##0.000;\-#,##0.000;\-"/>
    <numFmt numFmtId="183" formatCode="0_ ;\-0\ "/>
    <numFmt numFmtId="184" formatCode="#\'##0"/>
    <numFmt numFmtId="185" formatCode="_ * #,##0.000_ ;_ * \-#,##0.000_ ;_ * &quot;-&quot;???_ ;_ @_ "/>
  </numFmts>
  <fonts count="56" x14ac:knownFonts="1">
    <font>
      <sz val="10"/>
      <color theme="1"/>
      <name val="Arial"/>
      <family val="2"/>
    </font>
    <font>
      <sz val="10"/>
      <color theme="1"/>
      <name val="Arial"/>
      <family val="2"/>
    </font>
    <font>
      <sz val="10"/>
      <color rgb="FFFF0000"/>
      <name val="Arial"/>
      <family val="2"/>
    </font>
    <font>
      <b/>
      <sz val="10"/>
      <color theme="1"/>
      <name val="Arial"/>
      <family val="2"/>
    </font>
    <font>
      <b/>
      <sz val="11"/>
      <color theme="1"/>
      <name val="Arial"/>
      <family val="2"/>
    </font>
    <font>
      <b/>
      <sz val="12"/>
      <color theme="1"/>
      <name val="Arial"/>
      <family val="2"/>
    </font>
    <font>
      <b/>
      <sz val="14"/>
      <color theme="1"/>
      <name val="Arial"/>
      <family val="2"/>
    </font>
    <font>
      <b/>
      <sz val="16"/>
      <color theme="1"/>
      <name val="Arial"/>
      <family val="2"/>
    </font>
    <font>
      <i/>
      <sz val="10"/>
      <color rgb="FFFF0000"/>
      <name val="Arial"/>
      <family val="2"/>
    </font>
    <font>
      <b/>
      <sz val="16"/>
      <name val="Arial"/>
      <family val="2"/>
    </font>
    <font>
      <sz val="10"/>
      <name val="Arial"/>
      <family val="2"/>
    </font>
    <font>
      <b/>
      <sz val="10"/>
      <name val="Arial"/>
      <family val="2"/>
    </font>
    <font>
      <b/>
      <sz val="14"/>
      <name val="Arial"/>
      <family val="2"/>
    </font>
    <font>
      <b/>
      <sz val="11"/>
      <name val="Arial"/>
      <family val="2"/>
    </font>
    <font>
      <sz val="8"/>
      <color theme="1"/>
      <name val="Arial"/>
      <family val="2"/>
    </font>
    <font>
      <sz val="8"/>
      <name val="Arial"/>
      <family val="2"/>
    </font>
    <font>
      <sz val="9"/>
      <color indexed="81"/>
      <name val="Segoe UI"/>
      <family val="2"/>
    </font>
    <font>
      <b/>
      <sz val="9"/>
      <color indexed="81"/>
      <name val="Segoe UI"/>
      <family val="2"/>
    </font>
    <font>
      <sz val="10"/>
      <color theme="0"/>
      <name val="Arial"/>
      <family val="2"/>
    </font>
    <font>
      <b/>
      <sz val="12"/>
      <color indexed="81"/>
      <name val="Segoe UI"/>
      <family val="2"/>
    </font>
    <font>
      <sz val="12"/>
      <color indexed="81"/>
      <name val="Segoe UI"/>
      <family val="2"/>
    </font>
    <font>
      <u/>
      <sz val="10"/>
      <color theme="10"/>
      <name val="Arial"/>
      <family val="2"/>
    </font>
    <font>
      <sz val="9"/>
      <color theme="1"/>
      <name val="Verdana"/>
      <family val="2"/>
    </font>
    <font>
      <sz val="10"/>
      <name val="Verdana"/>
      <family val="2"/>
    </font>
    <font>
      <sz val="9"/>
      <color rgb="FFFF0000"/>
      <name val="Verdana"/>
      <family val="2"/>
    </font>
    <font>
      <u/>
      <sz val="10"/>
      <color theme="1"/>
      <name val="Arial"/>
      <family val="2"/>
    </font>
    <font>
      <sz val="10"/>
      <color rgb="FF00B050"/>
      <name val="Arial"/>
      <family val="2"/>
    </font>
    <font>
      <sz val="10"/>
      <color rgb="FF0070C0"/>
      <name val="Arial"/>
      <family val="2"/>
    </font>
    <font>
      <sz val="10"/>
      <color theme="0" tint="-0.249977111117893"/>
      <name val="Arial"/>
      <family val="2"/>
    </font>
    <font>
      <sz val="10"/>
      <color theme="1"/>
      <name val="Verdana"/>
      <family val="2"/>
    </font>
    <font>
      <sz val="11"/>
      <color rgb="FF000000"/>
      <name val="Calibri"/>
      <family val="2"/>
    </font>
    <font>
      <sz val="11"/>
      <color theme="1"/>
      <name val="Calibri"/>
      <family val="2"/>
      <scheme val="minor"/>
    </font>
    <font>
      <sz val="11"/>
      <color theme="0"/>
      <name val="Calibri"/>
      <family val="2"/>
      <scheme val="minor"/>
    </font>
    <font>
      <b/>
      <sz val="11"/>
      <color rgb="FF3F3F3F"/>
      <name val="Calibri"/>
      <family val="2"/>
      <scheme val="minor"/>
    </font>
    <font>
      <b/>
      <sz val="11"/>
      <color rgb="FFFA7D00"/>
      <name val="Calibri"/>
      <family val="2"/>
      <scheme val="minor"/>
    </font>
    <font>
      <sz val="11"/>
      <color rgb="FF3F3F76"/>
      <name val="Calibri"/>
      <family val="2"/>
      <scheme val="minor"/>
    </font>
    <font>
      <b/>
      <sz val="11"/>
      <color theme="1"/>
      <name val="Calibri"/>
      <family val="2"/>
      <scheme val="minor"/>
    </font>
    <font>
      <i/>
      <sz val="11"/>
      <color rgb="FF7F7F7F"/>
      <name val="Calibri"/>
      <family val="2"/>
      <scheme val="minor"/>
    </font>
    <font>
      <sz val="11"/>
      <color rgb="FF006100"/>
      <name val="Calibri"/>
      <family val="2"/>
      <scheme val="minor"/>
    </font>
    <font>
      <sz val="11"/>
      <color rgb="FF9C6500"/>
      <name val="Calibri"/>
      <family val="2"/>
      <scheme val="minor"/>
    </font>
    <font>
      <sz val="11"/>
      <color rgb="FF9C0006"/>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FA7D00"/>
      <name val="Calibri"/>
      <family val="2"/>
      <scheme val="minor"/>
    </font>
    <font>
      <sz val="11"/>
      <color rgb="FFFF0000"/>
      <name val="Calibri"/>
      <family val="2"/>
      <scheme val="minor"/>
    </font>
    <font>
      <b/>
      <sz val="11"/>
      <color theme="0"/>
      <name val="Calibri"/>
      <family val="2"/>
      <scheme val="minor"/>
    </font>
    <font>
      <b/>
      <sz val="16"/>
      <color indexed="8"/>
      <name val="Arial"/>
      <family val="2"/>
    </font>
    <font>
      <sz val="10"/>
      <color theme="0" tint="-0.34998626667073579"/>
      <name val="Arial"/>
      <family val="2"/>
    </font>
    <font>
      <b/>
      <sz val="10"/>
      <color rgb="FFFF0000"/>
      <name val="Arial"/>
      <family val="2"/>
    </font>
    <font>
      <sz val="10"/>
      <color rgb="FF0000FF"/>
      <name val="Arial"/>
      <family val="2"/>
    </font>
    <font>
      <b/>
      <sz val="10"/>
      <color theme="1"/>
      <name val="Verdana"/>
      <family val="2"/>
    </font>
    <font>
      <sz val="9"/>
      <color theme="1"/>
      <name val="Arial"/>
      <family val="2"/>
    </font>
    <font>
      <u/>
      <sz val="10"/>
      <color theme="10"/>
      <name val="Verdana"/>
      <family val="2"/>
    </font>
    <font>
      <sz val="11"/>
      <color indexed="8"/>
      <name val="Calibri"/>
      <family val="2"/>
      <scheme val="minor"/>
    </font>
    <font>
      <vertAlign val="superscript"/>
      <sz val="10"/>
      <color theme="1"/>
      <name val="Arial"/>
      <family val="2"/>
    </font>
  </fonts>
  <fills count="53">
    <fill>
      <patternFill patternType="none"/>
    </fill>
    <fill>
      <patternFill patternType="gray125"/>
    </fill>
    <fill>
      <patternFill patternType="solid">
        <fgColor theme="7" tint="0.39997558519241921"/>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5"/>
        <bgColor indexed="64"/>
      </patternFill>
    </fill>
    <fill>
      <patternFill patternType="solid">
        <fgColor theme="2" tint="-9.9978637043366805E-2"/>
        <bgColor indexed="64"/>
      </patternFill>
    </fill>
    <fill>
      <patternFill patternType="solid">
        <fgColor theme="0"/>
        <bgColor indexed="64"/>
      </patternFill>
    </fill>
    <fill>
      <patternFill patternType="solid">
        <fgColor rgb="FFFFFF99"/>
        <bgColor indexed="64"/>
      </patternFill>
    </fill>
    <fill>
      <patternFill patternType="solid">
        <fgColor theme="9"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theme="1"/>
      </patternFill>
    </fill>
    <fill>
      <patternFill patternType="solid">
        <fgColor rgb="FFFFFFCC"/>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7" tint="0.39994506668294322"/>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
      <patternFill patternType="solid">
        <fgColor rgb="FFFFCCFF"/>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hair">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hair">
        <color indexed="64"/>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5872">
    <xf numFmtId="0" fontId="0"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21" fillId="0" borderId="0" applyNumberForma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29"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0" fillId="0" borderId="0"/>
    <xf numFmtId="0" fontId="10" fillId="0" borderId="0"/>
    <xf numFmtId="0" fontId="1" fillId="0" borderId="0"/>
    <xf numFmtId="0" fontId="30" fillId="0" borderId="0"/>
    <xf numFmtId="0" fontId="1" fillId="0" borderId="0"/>
    <xf numFmtId="0" fontId="30" fillId="0" borderId="0"/>
    <xf numFmtId="0" fontId="10" fillId="0" borderId="0"/>
    <xf numFmtId="0" fontId="1" fillId="0" borderId="0"/>
    <xf numFmtId="0" fontId="30" fillId="0" borderId="0"/>
    <xf numFmtId="0" fontId="30" fillId="0" borderId="0"/>
    <xf numFmtId="0" fontId="30" fillId="0" borderId="0"/>
    <xf numFmtId="0" fontId="1" fillId="0" borderId="0"/>
    <xf numFmtId="0" fontId="31" fillId="0" borderId="0"/>
    <xf numFmtId="0" fontId="31" fillId="20" borderId="0" applyNumberFormat="0" applyBorder="0" applyAlignment="0" applyProtection="0"/>
    <xf numFmtId="0" fontId="31" fillId="24" borderId="0" applyNumberFormat="0" applyBorder="0" applyAlignment="0" applyProtection="0"/>
    <xf numFmtId="0" fontId="31" fillId="28" borderId="0" applyNumberFormat="0" applyBorder="0" applyAlignment="0" applyProtection="0"/>
    <xf numFmtId="0" fontId="31" fillId="32" borderId="0" applyNumberFormat="0" applyBorder="0" applyAlignment="0" applyProtection="0"/>
    <xf numFmtId="0" fontId="31" fillId="36" borderId="0" applyNumberFormat="0" applyBorder="0" applyAlignment="0" applyProtection="0"/>
    <xf numFmtId="0" fontId="31" fillId="4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21" borderId="0" applyNumberFormat="0" applyBorder="0" applyAlignment="0" applyProtection="0"/>
    <xf numFmtId="0" fontId="31" fillId="25" borderId="0" applyNumberFormat="0" applyBorder="0" applyAlignment="0" applyProtection="0"/>
    <xf numFmtId="0" fontId="31" fillId="29" borderId="0" applyNumberFormat="0" applyBorder="0" applyAlignment="0" applyProtection="0"/>
    <xf numFmtId="0" fontId="31" fillId="33" borderId="0" applyNumberFormat="0" applyBorder="0" applyAlignment="0" applyProtection="0"/>
    <xf numFmtId="0" fontId="31" fillId="37" borderId="0" applyNumberFormat="0" applyBorder="0" applyAlignment="0" applyProtection="0"/>
    <xf numFmtId="0" fontId="31" fillId="4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2" fillId="22" borderId="0" applyNumberFormat="0" applyBorder="0" applyAlignment="0" applyProtection="0"/>
    <xf numFmtId="0" fontId="32" fillId="26" borderId="0" applyNumberFormat="0" applyBorder="0" applyAlignment="0" applyProtection="0"/>
    <xf numFmtId="0" fontId="32" fillId="30" borderId="0" applyNumberFormat="0" applyBorder="0" applyAlignment="0" applyProtection="0"/>
    <xf numFmtId="0" fontId="32" fillId="34" borderId="0" applyNumberFormat="0" applyBorder="0" applyAlignment="0" applyProtection="0"/>
    <xf numFmtId="0" fontId="32" fillId="38" borderId="0" applyNumberFormat="0" applyBorder="0" applyAlignment="0" applyProtection="0"/>
    <xf numFmtId="0" fontId="32" fillId="42" borderId="0" applyNumberFormat="0" applyBorder="0" applyAlignment="0" applyProtection="0"/>
    <xf numFmtId="0" fontId="32" fillId="19" borderId="0" applyNumberFormat="0" applyBorder="0" applyAlignment="0" applyProtection="0"/>
    <xf numFmtId="0" fontId="32" fillId="23" borderId="0" applyNumberFormat="0" applyBorder="0" applyAlignment="0" applyProtection="0"/>
    <xf numFmtId="0" fontId="32" fillId="27" borderId="0" applyNumberFormat="0" applyBorder="0" applyAlignment="0" applyProtection="0"/>
    <xf numFmtId="0" fontId="32" fillId="31" borderId="0" applyNumberFormat="0" applyBorder="0" applyAlignment="0" applyProtection="0"/>
    <xf numFmtId="0" fontId="32" fillId="35" borderId="0" applyNumberFormat="0" applyBorder="0" applyAlignment="0" applyProtection="0"/>
    <xf numFmtId="0" fontId="32" fillId="39" borderId="0" applyNumberFormat="0" applyBorder="0" applyAlignment="0" applyProtection="0"/>
    <xf numFmtId="0" fontId="33" fillId="16" borderId="31" applyNumberFormat="0" applyAlignment="0" applyProtection="0"/>
    <xf numFmtId="0" fontId="34" fillId="16" borderId="30" applyNumberFormat="0" applyAlignment="0" applyProtection="0"/>
    <xf numFmtId="0" fontId="35" fillId="15" borderId="30" applyNumberFormat="0" applyAlignment="0" applyProtection="0"/>
    <xf numFmtId="0" fontId="36" fillId="0" borderId="35" applyNumberFormat="0" applyFill="0" applyAlignment="0" applyProtection="0"/>
    <xf numFmtId="0" fontId="37" fillId="0" borderId="0" applyNumberFormat="0" applyFill="0" applyBorder="0" applyAlignment="0" applyProtection="0"/>
    <xf numFmtId="0" fontId="38" fillId="12" borderId="0" applyNumberFormat="0" applyBorder="0" applyAlignment="0" applyProtection="0"/>
    <xf numFmtId="164" fontId="10" fillId="0" borderId="0" applyFont="0" applyFill="0" applyBorder="0" applyAlignment="0" applyProtection="0"/>
    <xf numFmtId="0" fontId="39" fillId="14" borderId="0" applyNumberFormat="0" applyBorder="0" applyAlignment="0" applyProtection="0"/>
    <xf numFmtId="0" fontId="31" fillId="18" borderId="34" applyNumberFormat="0" applyFont="0" applyAlignment="0" applyProtection="0"/>
    <xf numFmtId="0" fontId="31" fillId="18" borderId="34" applyNumberFormat="0" applyFont="0" applyAlignment="0" applyProtection="0"/>
    <xf numFmtId="0" fontId="31" fillId="18" borderId="34" applyNumberFormat="0" applyFont="0" applyAlignment="0" applyProtection="0"/>
    <xf numFmtId="0" fontId="31" fillId="18" borderId="34" applyNumberFormat="0" applyFont="0" applyAlignment="0" applyProtection="0"/>
    <xf numFmtId="0" fontId="31" fillId="18" borderId="34" applyNumberFormat="0" applyFont="0" applyAlignment="0" applyProtection="0"/>
    <xf numFmtId="0" fontId="31" fillId="18" borderId="34" applyNumberFormat="0" applyFont="0" applyAlignment="0" applyProtection="0"/>
    <xf numFmtId="0" fontId="31" fillId="18" borderId="34" applyNumberFormat="0" applyFont="0" applyAlignment="0" applyProtection="0"/>
    <xf numFmtId="0" fontId="40" fillId="13" borderId="0" applyNumberFormat="0" applyBorder="0" applyAlignment="0" applyProtection="0"/>
    <xf numFmtId="0" fontId="10" fillId="0" borderId="0"/>
    <xf numFmtId="0" fontId="10" fillId="0" borderId="0"/>
    <xf numFmtId="0" fontId="10" fillId="0" borderId="0"/>
    <xf numFmtId="0" fontId="31" fillId="0" borderId="0"/>
    <xf numFmtId="0" fontId="31" fillId="0" borderId="0"/>
    <xf numFmtId="0" fontId="31" fillId="0" borderId="0"/>
    <xf numFmtId="0" fontId="31" fillId="0" borderId="0"/>
    <xf numFmtId="0" fontId="31" fillId="0" borderId="0"/>
    <xf numFmtId="0" fontId="31" fillId="0" borderId="0"/>
    <xf numFmtId="0" fontId="10" fillId="0" borderId="0"/>
    <xf numFmtId="0" fontId="41" fillId="0" borderId="27" applyNumberFormat="0" applyFill="0" applyAlignment="0" applyProtection="0"/>
    <xf numFmtId="0" fontId="42" fillId="0" borderId="28" applyNumberFormat="0" applyFill="0" applyAlignment="0" applyProtection="0"/>
    <xf numFmtId="0" fontId="43" fillId="0" borderId="29" applyNumberFormat="0" applyFill="0" applyAlignment="0" applyProtection="0"/>
    <xf numFmtId="0" fontId="43" fillId="0" borderId="0" applyNumberFormat="0" applyFill="0" applyBorder="0" applyAlignment="0" applyProtection="0"/>
    <xf numFmtId="0" fontId="44" fillId="0" borderId="32" applyNumberFormat="0" applyFill="0" applyAlignment="0" applyProtection="0"/>
    <xf numFmtId="0" fontId="45" fillId="0" borderId="0" applyNumberFormat="0" applyFill="0" applyBorder="0" applyAlignment="0" applyProtection="0"/>
    <xf numFmtId="0" fontId="46" fillId="17" borderId="33" applyNumberFormat="0" applyAlignment="0" applyProtection="0"/>
    <xf numFmtId="0" fontId="1" fillId="0" borderId="0"/>
    <xf numFmtId="0" fontId="1" fillId="0" borderId="0"/>
    <xf numFmtId="0" fontId="1" fillId="0" borderId="0"/>
    <xf numFmtId="9" fontId="10" fillId="0" borderId="0" applyFont="0" applyFill="0" applyBorder="0" applyAlignment="0" applyProtection="0"/>
    <xf numFmtId="0" fontId="10" fillId="0" borderId="0"/>
    <xf numFmtId="0" fontId="1" fillId="0" borderId="0"/>
    <xf numFmtId="0" fontId="1" fillId="0" borderId="0"/>
    <xf numFmtId="0" fontId="1" fillId="0" borderId="0"/>
    <xf numFmtId="0" fontId="30" fillId="0" borderId="0"/>
    <xf numFmtId="0" fontId="30" fillId="0" borderId="0"/>
    <xf numFmtId="0" fontId="30" fillId="0" borderId="0"/>
    <xf numFmtId="0" fontId="1" fillId="0" borderId="0"/>
    <xf numFmtId="0" fontId="1" fillId="0" borderId="0"/>
    <xf numFmtId="0" fontId="1" fillId="0" borderId="0"/>
    <xf numFmtId="164"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3" fillId="0" borderId="0" applyNumberFormat="0" applyFill="0" applyBorder="0" applyAlignment="0" applyProtection="0"/>
    <xf numFmtId="9" fontId="29" fillId="0" borderId="0" applyFont="0" applyFill="0" applyBorder="0" applyAlignment="0" applyProtection="0"/>
    <xf numFmtId="0" fontId="1"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54" fillId="0" borderId="0"/>
    <xf numFmtId="0" fontId="1" fillId="0" borderId="0"/>
    <xf numFmtId="43" fontId="29"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 fillId="0" borderId="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cellStyleXfs>
  <cellXfs count="752">
    <xf numFmtId="0" fontId="0" fillId="0" borderId="0" xfId="0"/>
    <xf numFmtId="166" fontId="0" fillId="6" borderId="0" xfId="1" applyNumberFormat="1" applyFont="1" applyFill="1" applyAlignment="1">
      <alignment horizontal="right"/>
    </xf>
    <xf numFmtId="0" fontId="0" fillId="0" borderId="4" xfId="0" applyBorder="1" applyAlignment="1">
      <alignment vertical="center" wrapText="1"/>
    </xf>
    <xf numFmtId="166" fontId="0" fillId="0" borderId="10" xfId="1" applyNumberFormat="1" applyFont="1" applyFill="1" applyBorder="1" applyAlignment="1" applyProtection="1">
      <alignment horizontal="right" vertical="center"/>
    </xf>
    <xf numFmtId="166" fontId="0" fillId="0" borderId="0" xfId="1" applyNumberFormat="1" applyFont="1" applyFill="1" applyBorder="1" applyAlignment="1" applyProtection="1">
      <alignment horizontal="right" vertical="center"/>
    </xf>
    <xf numFmtId="164" fontId="0" fillId="0" borderId="7" xfId="1" applyFont="1" applyFill="1" applyBorder="1" applyAlignment="1" applyProtection="1">
      <alignment horizontal="right" vertical="center"/>
    </xf>
    <xf numFmtId="164" fontId="0" fillId="0" borderId="0" xfId="1" applyFont="1" applyFill="1" applyBorder="1" applyAlignment="1" applyProtection="1">
      <alignment horizontal="right" vertical="center"/>
    </xf>
    <xf numFmtId="164" fontId="0" fillId="0" borderId="10" xfId="1" applyFont="1" applyFill="1" applyBorder="1" applyAlignment="1" applyProtection="1">
      <alignment horizontal="right" vertical="center"/>
    </xf>
    <xf numFmtId="0" fontId="10" fillId="0" borderId="0" xfId="0" applyFont="1"/>
    <xf numFmtId="0" fontId="3" fillId="0" borderId="2" xfId="0" applyFont="1" applyBorder="1" applyAlignment="1">
      <alignment horizontal="left" vertical="center"/>
    </xf>
    <xf numFmtId="0" fontId="2" fillId="0" borderId="0" xfId="0" applyFont="1" applyAlignment="1">
      <alignment vertical="center"/>
    </xf>
    <xf numFmtId="14" fontId="0" fillId="2" borderId="16" xfId="0" applyNumberFormat="1" applyFill="1" applyBorder="1" applyAlignment="1" applyProtection="1">
      <alignment vertical="center"/>
      <protection locked="0"/>
    </xf>
    <xf numFmtId="0" fontId="14" fillId="0" borderId="1" xfId="0" applyFont="1" applyBorder="1" applyAlignment="1">
      <alignment horizontal="center" vertical="center"/>
    </xf>
    <xf numFmtId="0" fontId="0" fillId="2" borderId="16" xfId="0" applyFill="1" applyBorder="1" applyAlignment="1" applyProtection="1">
      <alignment vertical="center"/>
      <protection locked="0"/>
    </xf>
    <xf numFmtId="0" fontId="28" fillId="0" borderId="2" xfId="0" applyFont="1" applyBorder="1" applyAlignment="1">
      <alignment horizontal="center" vertical="center" textRotation="90" wrapText="1"/>
    </xf>
    <xf numFmtId="0" fontId="0" fillId="6" borderId="1" xfId="0" applyFill="1" applyBorder="1"/>
    <xf numFmtId="0" fontId="28" fillId="11" borderId="0" xfId="0" applyFont="1" applyFill="1" applyAlignment="1">
      <alignment horizontal="center"/>
    </xf>
    <xf numFmtId="0" fontId="0" fillId="2" borderId="0" xfId="0" applyFill="1" applyAlignment="1" applyProtection="1">
      <alignment horizontal="left" vertical="center" wrapText="1"/>
      <protection locked="0"/>
    </xf>
    <xf numFmtId="0" fontId="10" fillId="0" borderId="0" xfId="0" applyFont="1" applyAlignment="1">
      <alignment wrapText="1"/>
    </xf>
    <xf numFmtId="0" fontId="0" fillId="0" borderId="0" xfId="0" applyAlignment="1">
      <alignment horizontal="right" vertical="center" indent="1"/>
    </xf>
    <xf numFmtId="0" fontId="0" fillId="0" borderId="0" xfId="0" applyAlignment="1">
      <alignment horizontal="left" vertical="center"/>
    </xf>
    <xf numFmtId="167" fontId="0" fillId="2" borderId="24" xfId="1" applyNumberFormat="1" applyFont="1" applyFill="1" applyBorder="1" applyAlignment="1" applyProtection="1">
      <alignment vertical="center" wrapText="1"/>
      <protection locked="0"/>
    </xf>
    <xf numFmtId="0" fontId="28" fillId="6" borderId="7" xfId="0" applyFont="1" applyFill="1" applyBorder="1" applyAlignment="1">
      <alignment horizontal="center"/>
    </xf>
    <xf numFmtId="0" fontId="0" fillId="0" borderId="0" xfId="0" applyAlignment="1">
      <alignment vertical="center"/>
    </xf>
    <xf numFmtId="173" fontId="10" fillId="6" borderId="1" xfId="0" applyNumberFormat="1" applyFont="1" applyFill="1" applyBorder="1" applyAlignment="1">
      <alignment horizontal="right" vertical="center" indent="1"/>
    </xf>
    <xf numFmtId="166" fontId="0" fillId="2" borderId="1" xfId="1370" applyNumberFormat="1" applyFont="1" applyFill="1" applyBorder="1" applyAlignment="1" applyProtection="1">
      <alignment horizontal="center" vertical="center" wrapText="1"/>
      <protection locked="0"/>
    </xf>
    <xf numFmtId="164" fontId="0" fillId="2" borderId="1" xfId="1" applyFont="1" applyFill="1" applyBorder="1" applyAlignment="1" applyProtection="1">
      <alignment horizontal="right" vertical="center"/>
      <protection locked="0"/>
    </xf>
    <xf numFmtId="0" fontId="0" fillId="0" borderId="0" xfId="0" applyAlignment="1">
      <alignment vertical="top"/>
    </xf>
    <xf numFmtId="0" fontId="0" fillId="10" borderId="7" xfId="0" applyFill="1" applyBorder="1"/>
    <xf numFmtId="167" fontId="10" fillId="6" borderId="1" xfId="0" applyNumberFormat="1" applyFont="1" applyFill="1" applyBorder="1" applyAlignment="1">
      <alignment horizontal="right" vertical="center" indent="1"/>
    </xf>
    <xf numFmtId="166" fontId="0" fillId="2" borderId="24" xfId="1" applyNumberFormat="1" applyFont="1" applyFill="1" applyBorder="1" applyAlignment="1" applyProtection="1">
      <alignment vertical="center" wrapText="1"/>
      <protection locked="0"/>
    </xf>
    <xf numFmtId="0" fontId="7" fillId="0" borderId="0" xfId="0" applyFont="1" applyAlignment="1">
      <alignment horizontal="left"/>
    </xf>
    <xf numFmtId="175" fontId="0" fillId="2" borderId="1" xfId="0" applyNumberFormat="1" applyFill="1" applyBorder="1" applyAlignment="1" applyProtection="1">
      <alignment horizontal="left" vertical="center" wrapText="1"/>
      <protection locked="0"/>
    </xf>
    <xf numFmtId="0" fontId="0" fillId="0" borderId="1" xfId="0" applyBorder="1" applyAlignment="1">
      <alignment horizontal="center" vertical="center" textRotation="90" wrapText="1"/>
    </xf>
    <xf numFmtId="0" fontId="0" fillId="0" borderId="0" xfId="0" applyAlignment="1">
      <alignment horizontal="center" vertical="center"/>
    </xf>
    <xf numFmtId="0" fontId="0" fillId="2" borderId="16" xfId="0" applyFill="1" applyBorder="1" applyAlignment="1" applyProtection="1">
      <alignment vertical="center" wrapText="1"/>
      <protection locked="0"/>
    </xf>
    <xf numFmtId="0" fontId="0" fillId="0" borderId="15" xfId="0" applyBorder="1" applyAlignment="1">
      <alignment horizontal="center" vertical="center" textRotation="90" wrapText="1"/>
    </xf>
    <xf numFmtId="0" fontId="0" fillId="3" borderId="1" xfId="0" applyFill="1" applyBorder="1"/>
    <xf numFmtId="10" fontId="10" fillId="2" borderId="16" xfId="2" applyNumberFormat="1" applyFont="1" applyFill="1" applyBorder="1" applyAlignment="1" applyProtection="1">
      <alignment vertical="center" wrapText="1"/>
      <protection locked="0"/>
    </xf>
    <xf numFmtId="0" fontId="2" fillId="0" borderId="0" xfId="0" applyFont="1"/>
    <xf numFmtId="14" fontId="0" fillId="2" borderId="24" xfId="0" applyNumberFormat="1" applyFill="1" applyBorder="1" applyAlignment="1" applyProtection="1">
      <alignment vertical="center"/>
      <protection locked="0"/>
    </xf>
    <xf numFmtId="0" fontId="0" fillId="0" borderId="0" xfId="0" applyAlignment="1">
      <alignment vertical="center" wrapText="1"/>
    </xf>
    <xf numFmtId="173" fontId="10" fillId="2" borderId="1" xfId="0" applyNumberFormat="1" applyFont="1" applyFill="1" applyBorder="1" applyAlignment="1" applyProtection="1">
      <alignment horizontal="right" vertical="center" indent="1"/>
      <protection locked="0"/>
    </xf>
    <xf numFmtId="0" fontId="0" fillId="2" borderId="1" xfId="0" applyFill="1" applyBorder="1" applyAlignment="1" applyProtection="1">
      <alignment vertical="center" wrapText="1"/>
      <protection locked="0"/>
    </xf>
    <xf numFmtId="0" fontId="0" fillId="0" borderId="1" xfId="0" applyBorder="1"/>
    <xf numFmtId="166" fontId="0" fillId="2" borderId="16" xfId="1" applyNumberFormat="1" applyFont="1" applyFill="1" applyBorder="1" applyAlignment="1" applyProtection="1">
      <alignment vertical="center" wrapText="1"/>
      <protection locked="0"/>
    </xf>
    <xf numFmtId="0" fontId="0" fillId="0" borderId="0" xfId="0" applyAlignment="1">
      <alignment horizontal="center" vertical="center" textRotation="90" wrapText="1"/>
    </xf>
    <xf numFmtId="0" fontId="3" fillId="0" borderId="0" xfId="0" applyFont="1" applyAlignment="1">
      <alignment horizontal="left" vertical="center"/>
    </xf>
    <xf numFmtId="0" fontId="0" fillId="0" borderId="0" xfId="0" quotePrefix="1" applyAlignment="1">
      <alignment horizontal="center" vertical="top" wrapText="1"/>
    </xf>
    <xf numFmtId="0" fontId="7" fillId="3" borderId="0" xfId="0" applyFont="1" applyFill="1"/>
    <xf numFmtId="166" fontId="1" fillId="2" borderId="1" xfId="1370" applyNumberFormat="1" applyFont="1" applyFill="1" applyBorder="1" applyAlignment="1" applyProtection="1">
      <alignment horizontal="center" vertical="center" wrapText="1"/>
      <protection locked="0"/>
    </xf>
    <xf numFmtId="0" fontId="10" fillId="0" borderId="0" xfId="0" applyFont="1" applyAlignment="1">
      <alignment vertical="center"/>
    </xf>
    <xf numFmtId="0" fontId="0" fillId="0" borderId="0" xfId="0" applyAlignment="1">
      <alignment horizontal="right" vertical="center"/>
    </xf>
    <xf numFmtId="171" fontId="0" fillId="2" borderId="1" xfId="1" applyNumberFormat="1" applyFont="1" applyFill="1" applyBorder="1" applyAlignment="1" applyProtection="1">
      <alignment horizontal="right" vertical="center" wrapText="1"/>
      <protection locked="0"/>
    </xf>
    <xf numFmtId="0" fontId="6" fillId="3" borderId="0" xfId="0" applyFont="1" applyFill="1"/>
    <xf numFmtId="0" fontId="0" fillId="0" borderId="0" xfId="0" applyAlignment="1">
      <alignment horizontal="left"/>
    </xf>
    <xf numFmtId="0" fontId="0" fillId="10" borderId="2" xfId="0" applyFill="1" applyBorder="1"/>
    <xf numFmtId="0" fontId="9" fillId="3" borderId="0" xfId="0" applyFont="1" applyFill="1" applyAlignment="1">
      <alignment horizontal="left"/>
    </xf>
    <xf numFmtId="10" fontId="0" fillId="2" borderId="24" xfId="2" applyNumberFormat="1" applyFont="1" applyFill="1" applyBorder="1" applyAlignment="1" applyProtection="1">
      <alignment vertical="center" wrapText="1"/>
      <protection locked="0"/>
    </xf>
    <xf numFmtId="0" fontId="0" fillId="2" borderId="24" xfId="0" applyFill="1" applyBorder="1" applyAlignment="1" applyProtection="1">
      <alignment vertical="center" wrapText="1"/>
      <protection locked="0"/>
    </xf>
    <xf numFmtId="0" fontId="3" fillId="0" borderId="0" xfId="0" applyFont="1" applyAlignment="1">
      <alignment vertical="center"/>
    </xf>
    <xf numFmtId="0" fontId="0" fillId="2" borderId="25" xfId="0" applyFill="1" applyBorder="1" applyAlignment="1" applyProtection="1">
      <alignment horizontal="left" vertical="center"/>
      <protection locked="0"/>
    </xf>
    <xf numFmtId="14" fontId="0" fillId="2" borderId="0" xfId="0" applyNumberFormat="1" applyFill="1" applyAlignment="1" applyProtection="1">
      <alignment horizontal="left" vertical="center"/>
      <protection locked="0"/>
    </xf>
    <xf numFmtId="166" fontId="0" fillId="0" borderId="0" xfId="1" applyNumberFormat="1" applyFont="1" applyFill="1" applyBorder="1" applyAlignment="1" applyProtection="1">
      <alignment horizontal="center" vertical="center"/>
    </xf>
    <xf numFmtId="10" fontId="0" fillId="2" borderId="17" xfId="2" applyNumberFormat="1" applyFont="1" applyFill="1" applyBorder="1" applyAlignment="1" applyProtection="1">
      <alignment horizontal="left" vertical="center"/>
      <protection locked="0"/>
    </xf>
    <xf numFmtId="0" fontId="25" fillId="0" borderId="0" xfId="0" applyFont="1"/>
    <xf numFmtId="0" fontId="3" fillId="0" borderId="0" xfId="0" applyFont="1"/>
    <xf numFmtId="0" fontId="0" fillId="2" borderId="17" xfId="0" applyFill="1" applyBorder="1" applyAlignment="1" applyProtection="1">
      <alignment horizontal="left" vertical="center"/>
      <protection locked="0"/>
    </xf>
    <xf numFmtId="0" fontId="0" fillId="0" borderId="0" xfId="0" applyAlignment="1">
      <alignment horizontal="center" vertical="top"/>
    </xf>
    <xf numFmtId="166" fontId="0" fillId="0" borderId="0" xfId="1" applyNumberFormat="1" applyFont="1" applyFill="1" applyBorder="1" applyAlignment="1" applyProtection="1">
      <alignment vertical="center"/>
    </xf>
    <xf numFmtId="165" fontId="1" fillId="2" borderId="1" xfId="1370" applyNumberFormat="1" applyFont="1" applyFill="1" applyBorder="1" applyAlignment="1" applyProtection="1">
      <alignment horizontal="center" vertical="center" wrapText="1"/>
      <protection locked="0"/>
    </xf>
    <xf numFmtId="10" fontId="0" fillId="2" borderId="1" xfId="2" applyNumberFormat="1" applyFont="1" applyFill="1" applyBorder="1" applyAlignment="1" applyProtection="1">
      <alignment horizontal="right" vertical="center"/>
      <protection locked="0"/>
    </xf>
    <xf numFmtId="0" fontId="10" fillId="0" borderId="1" xfId="0" quotePrefix="1" applyFont="1" applyBorder="1" applyAlignment="1">
      <alignment horizontal="center" vertical="center" textRotation="90" wrapText="1"/>
    </xf>
    <xf numFmtId="0" fontId="0" fillId="2" borderId="1" xfId="0" applyFill="1" applyBorder="1"/>
    <xf numFmtId="0" fontId="0" fillId="5" borderId="1" xfId="0" applyFill="1" applyBorder="1"/>
    <xf numFmtId="10" fontId="0" fillId="2" borderId="16" xfId="2" applyNumberFormat="1" applyFont="1" applyFill="1" applyBorder="1" applyAlignment="1" applyProtection="1">
      <alignment vertical="center" wrapText="1"/>
      <protection locked="0"/>
    </xf>
    <xf numFmtId="0" fontId="28" fillId="0" borderId="13" xfId="0" applyFont="1" applyBorder="1" applyAlignment="1">
      <alignment horizontal="center" vertical="center" textRotation="90" wrapText="1"/>
    </xf>
    <xf numFmtId="166" fontId="0" fillId="2" borderId="1" xfId="1" applyNumberFormat="1" applyFont="1" applyFill="1" applyBorder="1" applyAlignment="1" applyProtection="1">
      <alignment horizontal="right" vertical="center"/>
      <protection locked="0"/>
    </xf>
    <xf numFmtId="0" fontId="0" fillId="10" borderId="6" xfId="0" applyFill="1" applyBorder="1"/>
    <xf numFmtId="0" fontId="0" fillId="2" borderId="24" xfId="0" applyFill="1" applyBorder="1" applyAlignment="1" applyProtection="1">
      <alignment vertical="center"/>
      <protection locked="0"/>
    </xf>
    <xf numFmtId="0" fontId="0" fillId="0" borderId="0" xfId="0" applyAlignment="1">
      <alignment vertical="top" wrapText="1"/>
    </xf>
    <xf numFmtId="2" fontId="0" fillId="2" borderId="1" xfId="1" applyNumberFormat="1" applyFont="1" applyFill="1" applyBorder="1" applyAlignment="1" applyProtection="1">
      <alignment horizontal="left" vertical="center" wrapText="1"/>
      <protection locked="0"/>
    </xf>
    <xf numFmtId="0" fontId="0" fillId="0" borderId="10" xfId="0" applyBorder="1"/>
    <xf numFmtId="20" fontId="0" fillId="2" borderId="0" xfId="0" applyNumberFormat="1" applyFill="1" applyAlignment="1" applyProtection="1">
      <alignment horizontal="left" vertical="center"/>
      <protection locked="0"/>
    </xf>
    <xf numFmtId="0" fontId="11" fillId="0" borderId="0" xfId="0" applyFont="1" applyAlignment="1">
      <alignment horizontal="left"/>
    </xf>
    <xf numFmtId="0" fontId="3" fillId="0" borderId="0" xfId="0" applyFont="1" applyAlignment="1">
      <alignment horizontal="left"/>
    </xf>
    <xf numFmtId="10" fontId="0" fillId="2" borderId="25" xfId="2" applyNumberFormat="1" applyFont="1" applyFill="1" applyBorder="1" applyAlignment="1" applyProtection="1">
      <alignment horizontal="left" vertical="center"/>
      <protection locked="0"/>
    </xf>
    <xf numFmtId="0" fontId="10" fillId="0" borderId="5" xfId="0" quotePrefix="1" applyFont="1" applyBorder="1" applyAlignment="1">
      <alignment horizontal="center" vertical="center" textRotation="90" wrapText="1"/>
    </xf>
    <xf numFmtId="0" fontId="0" fillId="7" borderId="1" xfId="0" applyFill="1" applyBorder="1"/>
    <xf numFmtId="0" fontId="28" fillId="6" borderId="0" xfId="0" applyFont="1" applyFill="1" applyAlignment="1">
      <alignment horizontal="center"/>
    </xf>
    <xf numFmtId="0" fontId="0" fillId="10" borderId="0" xfId="0" applyFill="1"/>
    <xf numFmtId="0" fontId="0" fillId="0" borderId="2" xfId="0" applyBorder="1" applyAlignment="1">
      <alignment vertical="center"/>
    </xf>
    <xf numFmtId="167" fontId="0" fillId="2" borderId="16" xfId="1" applyNumberFormat="1" applyFont="1" applyFill="1" applyBorder="1" applyAlignment="1" applyProtection="1">
      <alignment vertical="center" wrapText="1"/>
      <protection locked="0"/>
    </xf>
    <xf numFmtId="0" fontId="8" fillId="0" borderId="0" xfId="0" applyFont="1"/>
    <xf numFmtId="165" fontId="3" fillId="6" borderId="0" xfId="0" applyNumberFormat="1" applyFont="1" applyFill="1" applyAlignment="1">
      <alignment horizontal="right"/>
    </xf>
    <xf numFmtId="0" fontId="0" fillId="0" borderId="0" xfId="0" applyAlignment="1">
      <alignment horizontal="left" indent="2"/>
    </xf>
    <xf numFmtId="0" fontId="0" fillId="0" borderId="0" xfId="0" applyAlignment="1">
      <alignment horizontal="left" vertical="center" wrapText="1"/>
    </xf>
    <xf numFmtId="0" fontId="0" fillId="0" borderId="0" xfId="0" applyAlignment="1">
      <alignment horizontal="center"/>
    </xf>
    <xf numFmtId="0" fontId="0" fillId="0" borderId="1" xfId="0" applyBorder="1" applyAlignment="1">
      <alignment vertical="center" wrapText="1"/>
    </xf>
    <xf numFmtId="0" fontId="0" fillId="0" borderId="1" xfId="0" applyBorder="1" applyAlignment="1">
      <alignment wrapText="1"/>
    </xf>
    <xf numFmtId="0" fontId="0" fillId="0" borderId="0" xfId="0" applyAlignment="1">
      <alignment wrapText="1"/>
    </xf>
    <xf numFmtId="171" fontId="0" fillId="6" borderId="1" xfId="1" applyNumberFormat="1" applyFont="1" applyFill="1" applyBorder="1" applyAlignment="1" applyProtection="1">
      <alignment vertical="center"/>
    </xf>
    <xf numFmtId="166" fontId="0" fillId="6" borderId="1" xfId="1" applyNumberFormat="1" applyFont="1" applyFill="1" applyBorder="1" applyAlignment="1" applyProtection="1">
      <alignment vertical="center"/>
    </xf>
    <xf numFmtId="166" fontId="1" fillId="6" borderId="1" xfId="1" applyNumberFormat="1" applyFont="1" applyFill="1" applyBorder="1" applyAlignment="1" applyProtection="1">
      <alignment vertical="center"/>
    </xf>
    <xf numFmtId="166" fontId="1" fillId="6" borderId="1" xfId="1" applyNumberFormat="1" applyFont="1" applyFill="1" applyBorder="1" applyAlignment="1" applyProtection="1">
      <alignment horizontal="left" vertical="center"/>
    </xf>
    <xf numFmtId="0" fontId="0" fillId="0" borderId="1" xfId="0" applyBorder="1" applyAlignment="1">
      <alignment horizontal="left" vertical="center"/>
    </xf>
    <xf numFmtId="0" fontId="10" fillId="0" borderId="1" xfId="0" applyFont="1" applyBorder="1" applyAlignment="1">
      <alignment vertical="center" wrapText="1"/>
    </xf>
    <xf numFmtId="0" fontId="0" fillId="0" borderId="1" xfId="0" quotePrefix="1" applyBorder="1" applyAlignment="1">
      <alignment vertical="center" wrapText="1"/>
    </xf>
    <xf numFmtId="166" fontId="1" fillId="6" borderId="14" xfId="1" applyNumberFormat="1" applyFont="1" applyFill="1" applyBorder="1" applyAlignment="1" applyProtection="1">
      <alignment vertical="center"/>
    </xf>
    <xf numFmtId="0" fontId="26" fillId="0" borderId="0" xfId="0" applyFont="1"/>
    <xf numFmtId="0" fontId="0" fillId="0" borderId="1" xfId="0" applyBorder="1" applyAlignment="1">
      <alignment horizontal="center"/>
    </xf>
    <xf numFmtId="165" fontId="0" fillId="6" borderId="1" xfId="1" applyNumberFormat="1" applyFont="1" applyFill="1" applyBorder="1" applyAlignment="1" applyProtection="1">
      <alignment horizontal="right" vertical="center"/>
    </xf>
    <xf numFmtId="14" fontId="1" fillId="0" borderId="14" xfId="259" applyNumberFormat="1" applyFont="1" applyBorder="1" applyAlignment="1" applyProtection="1">
      <alignment vertical="center"/>
    </xf>
    <xf numFmtId="0" fontId="0" fillId="2" borderId="1" xfId="0" applyFill="1" applyBorder="1" applyAlignment="1" applyProtection="1">
      <alignment vertical="center"/>
      <protection locked="0"/>
    </xf>
    <xf numFmtId="0" fontId="10" fillId="2" borderId="5" xfId="0" quotePrefix="1" applyFont="1" applyFill="1" applyBorder="1" applyAlignment="1" applyProtection="1">
      <alignment horizontal="left" vertical="center" wrapText="1"/>
      <protection locked="0"/>
    </xf>
    <xf numFmtId="14" fontId="10" fillId="2" borderId="1" xfId="0" applyNumberFormat="1" applyFont="1" applyFill="1" applyBorder="1" applyAlignment="1" applyProtection="1">
      <alignment vertical="center"/>
      <protection locked="0"/>
    </xf>
    <xf numFmtId="165" fontId="0" fillId="2" borderId="1" xfId="1" applyNumberFormat="1" applyFont="1" applyFill="1" applyBorder="1" applyAlignment="1" applyProtection="1">
      <alignment horizontal="right" vertical="center"/>
      <protection locked="0"/>
    </xf>
    <xf numFmtId="0" fontId="14" fillId="2" borderId="1" xfId="0" applyFont="1" applyFill="1" applyBorder="1" applyAlignment="1" applyProtection="1">
      <alignment vertical="center" wrapText="1"/>
      <protection locked="0"/>
    </xf>
    <xf numFmtId="174" fontId="0" fillId="2" borderId="1" xfId="1" applyNumberFormat="1" applyFont="1" applyFill="1" applyBorder="1" applyAlignment="1" applyProtection="1">
      <alignment horizontal="right" vertical="center"/>
      <protection locked="0"/>
    </xf>
    <xf numFmtId="165" fontId="0" fillId="2" borderId="14" xfId="1" applyNumberFormat="1" applyFont="1" applyFill="1" applyBorder="1" applyAlignment="1" applyProtection="1">
      <alignment horizontal="right" vertical="center"/>
      <protection locked="0"/>
    </xf>
    <xf numFmtId="0" fontId="0" fillId="0" borderId="10" xfId="0" applyBorder="1" applyAlignment="1">
      <alignment horizontal="left" vertical="center" wrapText="1"/>
    </xf>
    <xf numFmtId="0" fontId="0" fillId="2" borderId="1" xfId="0" quotePrefix="1" applyFill="1" applyBorder="1" applyAlignment="1" applyProtection="1">
      <alignment horizontal="center" vertical="center" wrapText="1"/>
      <protection locked="0"/>
    </xf>
    <xf numFmtId="0" fontId="7" fillId="3" borderId="0" xfId="0" applyFont="1" applyFill="1" applyAlignment="1">
      <alignment horizontal="right"/>
    </xf>
    <xf numFmtId="0" fontId="0" fillId="0" borderId="0" xfId="0" quotePrefix="1" applyAlignment="1">
      <alignment horizontal="left" vertical="top"/>
    </xf>
    <xf numFmtId="0" fontId="10" fillId="0" borderId="1" xfId="0" applyFont="1" applyBorder="1" applyAlignment="1">
      <alignment horizontal="left" vertical="center" wrapText="1"/>
    </xf>
    <xf numFmtId="0" fontId="0" fillId="0" borderId="1" xfId="0" applyBorder="1" applyAlignment="1">
      <alignment horizontal="left" vertical="center" wrapText="1"/>
    </xf>
    <xf numFmtId="0" fontId="1" fillId="2" borderId="1" xfId="516" applyFont="1" applyFill="1" applyBorder="1" applyAlignment="1" applyProtection="1">
      <alignment horizontal="center" vertical="center"/>
      <protection locked="0"/>
    </xf>
    <xf numFmtId="10" fontId="0" fillId="0" borderId="0" xfId="0" applyNumberFormat="1"/>
    <xf numFmtId="0" fontId="10" fillId="0" borderId="0" xfId="0" applyFont="1" applyAlignment="1">
      <alignment horizontal="right" wrapText="1"/>
    </xf>
    <xf numFmtId="0" fontId="0" fillId="0" borderId="0" xfId="0" quotePrefix="1"/>
    <xf numFmtId="0" fontId="22" fillId="0" borderId="0" xfId="0" applyFont="1"/>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 xfId="0" applyFont="1" applyBorder="1" applyAlignment="1">
      <alignment vertical="center" wrapText="1"/>
    </xf>
    <xf numFmtId="0" fontId="3" fillId="0" borderId="7" xfId="0" applyFont="1" applyBorder="1" applyAlignment="1">
      <alignment horizontal="left" vertical="center" wrapText="1"/>
    </xf>
    <xf numFmtId="0" fontId="3" fillId="0" borderId="8" xfId="0" applyFont="1" applyBorder="1" applyAlignment="1">
      <alignment vertical="center" wrapText="1"/>
    </xf>
    <xf numFmtId="0" fontId="0" fillId="0" borderId="9" xfId="0" applyBorder="1"/>
    <xf numFmtId="0" fontId="0" fillId="0" borderId="11" xfId="0" applyBorder="1"/>
    <xf numFmtId="0" fontId="3" fillId="0" borderId="10" xfId="0" applyFont="1" applyBorder="1"/>
    <xf numFmtId="0" fontId="0" fillId="0" borderId="2" xfId="0" applyBorder="1"/>
    <xf numFmtId="0" fontId="0" fillId="0" borderId="0" xfId="0" applyAlignment="1">
      <alignment horizontal="right"/>
    </xf>
    <xf numFmtId="166" fontId="3" fillId="6" borderId="0" xfId="1" applyNumberFormat="1" applyFont="1" applyFill="1" applyBorder="1" applyProtection="1"/>
    <xf numFmtId="0" fontId="0" fillId="0" borderId="13" xfId="0" applyBorder="1"/>
    <xf numFmtId="0" fontId="15" fillId="6" borderId="22" xfId="0" applyFont="1" applyFill="1" applyBorder="1" applyAlignment="1">
      <alignment horizontal="center" vertical="center"/>
    </xf>
    <xf numFmtId="0" fontId="0" fillId="6" borderId="16" xfId="0" applyFill="1" applyBorder="1" applyAlignment="1">
      <alignment horizontal="center" vertical="center"/>
    </xf>
    <xf numFmtId="166" fontId="0" fillId="6" borderId="16" xfId="1" applyNumberFormat="1" applyFont="1" applyFill="1" applyBorder="1" applyAlignment="1" applyProtection="1">
      <alignment vertical="center"/>
    </xf>
    <xf numFmtId="0" fontId="15" fillId="6" borderId="23" xfId="0" applyFont="1" applyFill="1" applyBorder="1" applyAlignment="1">
      <alignment horizontal="center" vertical="center"/>
    </xf>
    <xf numFmtId="0" fontId="0" fillId="6" borderId="24" xfId="0" applyFill="1" applyBorder="1" applyAlignment="1">
      <alignment horizontal="center" vertical="center"/>
    </xf>
    <xf numFmtId="166" fontId="0" fillId="6" borderId="24" xfId="1" applyNumberFormat="1" applyFont="1" applyFill="1" applyBorder="1" applyAlignment="1" applyProtection="1">
      <alignment vertical="center"/>
    </xf>
    <xf numFmtId="0" fontId="23" fillId="0" borderId="0" xfId="0" applyFont="1" applyAlignment="1">
      <alignment wrapText="1"/>
    </xf>
    <xf numFmtId="0" fontId="3" fillId="0" borderId="8" xfId="0" applyFont="1" applyBorder="1" applyAlignment="1">
      <alignment horizontal="left" vertical="center" wrapText="1"/>
    </xf>
    <xf numFmtId="0" fontId="0" fillId="0" borderId="10" xfId="0" applyBorder="1" applyAlignment="1">
      <alignment horizontal="center"/>
    </xf>
    <xf numFmtId="0" fontId="3" fillId="0" borderId="9" xfId="0" applyFont="1" applyBorder="1"/>
    <xf numFmtId="0" fontId="3" fillId="0" borderId="11" xfId="0" applyFont="1" applyBorder="1"/>
    <xf numFmtId="0" fontId="0" fillId="9" borderId="16" xfId="0" applyFill="1" applyBorder="1"/>
    <xf numFmtId="0" fontId="0" fillId="9" borderId="24" xfId="0" applyFill="1" applyBorder="1"/>
    <xf numFmtId="0" fontId="0" fillId="6" borderId="15" xfId="0" applyFill="1" applyBorder="1" applyAlignment="1">
      <alignment horizontal="center" vertical="center" wrapText="1"/>
    </xf>
    <xf numFmtId="0" fontId="0" fillId="0" borderId="15" xfId="0" applyBorder="1" applyAlignment="1">
      <alignment horizontal="center" vertical="center" wrapText="1"/>
    </xf>
    <xf numFmtId="0" fontId="26" fillId="0" borderId="0" xfId="0" applyFont="1" applyAlignment="1">
      <alignment horizontal="center" vertical="center" wrapText="1"/>
    </xf>
    <xf numFmtId="0" fontId="0" fillId="0" borderId="12" xfId="0" applyBorder="1"/>
    <xf numFmtId="0" fontId="0" fillId="0" borderId="12" xfId="0" applyBorder="1" applyAlignment="1">
      <alignment horizontal="center"/>
    </xf>
    <xf numFmtId="171" fontId="14" fillId="0" borderId="0" xfId="0" applyNumberFormat="1" applyFont="1" applyAlignment="1">
      <alignment horizontal="center"/>
    </xf>
    <xf numFmtId="164" fontId="0" fillId="0" borderId="0" xfId="0" applyNumberFormat="1" applyAlignment="1">
      <alignment horizontal="right"/>
    </xf>
    <xf numFmtId="164" fontId="0" fillId="0" borderId="0" xfId="0" applyNumberFormat="1" applyAlignment="1">
      <alignment horizontal="center"/>
    </xf>
    <xf numFmtId="171" fontId="0" fillId="0" borderId="0" xfId="0" applyNumberFormat="1" applyAlignment="1">
      <alignment horizontal="center"/>
    </xf>
    <xf numFmtId="166" fontId="0" fillId="0" borderId="0" xfId="0" applyNumberFormat="1" applyAlignment="1">
      <alignment horizontal="center"/>
    </xf>
    <xf numFmtId="167" fontId="3" fillId="0" borderId="0" xfId="0" applyNumberFormat="1" applyFont="1" applyAlignment="1">
      <alignment horizontal="right"/>
    </xf>
    <xf numFmtId="166" fontId="3" fillId="0" borderId="0" xfId="1" applyNumberFormat="1" applyFont="1" applyFill="1" applyAlignment="1" applyProtection="1">
      <alignment horizontal="center"/>
    </xf>
    <xf numFmtId="0" fontId="15" fillId="0" borderId="0" xfId="0" applyFont="1" applyAlignment="1">
      <alignment horizontal="center" vertical="center"/>
    </xf>
    <xf numFmtId="175" fontId="0" fillId="6" borderId="1" xfId="0" applyNumberFormat="1" applyFill="1" applyBorder="1" applyAlignment="1">
      <alignment horizontal="left" vertical="center"/>
    </xf>
    <xf numFmtId="171" fontId="0" fillId="6" borderId="1" xfId="1" applyNumberFormat="1" applyFont="1" applyFill="1" applyBorder="1" applyAlignment="1" applyProtection="1">
      <alignment horizontal="right" vertical="center" wrapText="1"/>
    </xf>
    <xf numFmtId="166" fontId="0" fillId="6" borderId="1" xfId="1" applyNumberFormat="1" applyFont="1" applyFill="1" applyBorder="1" applyAlignment="1" applyProtection="1">
      <alignment horizontal="right" vertical="center"/>
    </xf>
    <xf numFmtId="10" fontId="0" fillId="6" borderId="1" xfId="2" applyNumberFormat="1" applyFont="1" applyFill="1" applyBorder="1" applyAlignment="1" applyProtection="1">
      <alignment horizontal="right" vertical="center"/>
    </xf>
    <xf numFmtId="164" fontId="0" fillId="6" borderId="1" xfId="1" applyFont="1" applyFill="1" applyBorder="1" applyAlignment="1" applyProtection="1">
      <alignment horizontal="right" vertical="center"/>
    </xf>
    <xf numFmtId="0" fontId="0" fillId="0" borderId="1" xfId="0" applyBorder="1" applyAlignment="1">
      <alignment horizontal="center" vertical="center" wrapText="1"/>
    </xf>
    <xf numFmtId="0" fontId="27" fillId="0" borderId="0" xfId="0" quotePrefix="1" applyFont="1"/>
    <xf numFmtId="175" fontId="0" fillId="0" borderId="7" xfId="0" applyNumberFormat="1" applyBorder="1" applyAlignment="1">
      <alignment horizontal="left" vertical="center" wrapText="1"/>
    </xf>
    <xf numFmtId="169" fontId="14" fillId="0" borderId="7" xfId="0" applyNumberFormat="1" applyFont="1" applyBorder="1" applyAlignment="1">
      <alignment horizontal="right" vertical="center"/>
    </xf>
    <xf numFmtId="167" fontId="14" fillId="0" borderId="7" xfId="0" applyNumberFormat="1" applyFont="1" applyBorder="1" applyAlignment="1">
      <alignment horizontal="right" vertical="center"/>
    </xf>
    <xf numFmtId="10" fontId="14" fillId="0" borderId="7" xfId="2" applyNumberFormat="1" applyFont="1" applyFill="1" applyBorder="1" applyAlignment="1" applyProtection="1">
      <alignment horizontal="right" vertical="center"/>
    </xf>
    <xf numFmtId="170" fontId="0" fillId="0" borderId="7" xfId="1" applyNumberFormat="1" applyFont="1" applyFill="1" applyBorder="1" applyAlignment="1" applyProtection="1">
      <alignment horizontal="right" vertical="center"/>
    </xf>
    <xf numFmtId="2" fontId="0" fillId="0" borderId="7" xfId="1" quotePrefix="1" applyNumberFormat="1" applyFont="1" applyFill="1" applyBorder="1" applyAlignment="1" applyProtection="1">
      <alignment horizontal="center" vertical="center"/>
    </xf>
    <xf numFmtId="2" fontId="0" fillId="0" borderId="7" xfId="1" applyNumberFormat="1" applyFont="1" applyFill="1" applyBorder="1" applyAlignment="1" applyProtection="1">
      <alignment horizontal="right" vertical="center" wrapText="1"/>
    </xf>
    <xf numFmtId="0" fontId="0" fillId="0" borderId="7" xfId="0" applyBorder="1" applyAlignment="1">
      <alignment horizontal="center" vertical="center" wrapText="1"/>
    </xf>
    <xf numFmtId="175" fontId="0" fillId="0" borderId="0" xfId="0" applyNumberFormat="1" applyAlignment="1">
      <alignment horizontal="left" vertical="center" wrapText="1"/>
    </xf>
    <xf numFmtId="171" fontId="0" fillId="0" borderId="0" xfId="1" applyNumberFormat="1" applyFont="1" applyFill="1" applyBorder="1" applyAlignment="1" applyProtection="1">
      <alignment horizontal="right" vertical="center" wrapText="1"/>
    </xf>
    <xf numFmtId="10" fontId="0" fillId="0" borderId="0" xfId="2" applyNumberFormat="1" applyFont="1" applyFill="1" applyBorder="1" applyAlignment="1" applyProtection="1">
      <alignment horizontal="right" vertical="center"/>
    </xf>
    <xf numFmtId="167" fontId="0" fillId="0" borderId="0" xfId="0" applyNumberFormat="1" applyAlignment="1">
      <alignment horizontal="right" vertical="center"/>
    </xf>
    <xf numFmtId="170" fontId="0" fillId="0" borderId="0" xfId="1" applyNumberFormat="1" applyFont="1" applyFill="1" applyBorder="1" applyAlignment="1" applyProtection="1">
      <alignment horizontal="right" vertical="center"/>
    </xf>
    <xf numFmtId="2" fontId="0" fillId="0" borderId="0" xfId="1" quotePrefix="1" applyNumberFormat="1" applyFont="1" applyFill="1" applyBorder="1" applyAlignment="1" applyProtection="1">
      <alignment horizontal="center" vertical="center"/>
    </xf>
    <xf numFmtId="2" fontId="0" fillId="0" borderId="0" xfId="1" applyNumberFormat="1" applyFont="1" applyFill="1" applyBorder="1" applyAlignment="1" applyProtection="1">
      <alignment horizontal="right" vertical="center" wrapText="1"/>
    </xf>
    <xf numFmtId="0" fontId="0" fillId="0" borderId="0" xfId="0" applyAlignment="1">
      <alignment horizontal="center" vertical="center" wrapText="1"/>
    </xf>
    <xf numFmtId="175" fontId="0" fillId="0" borderId="10" xfId="0" applyNumberFormat="1" applyBorder="1" applyAlignment="1">
      <alignment horizontal="left" vertical="center" wrapText="1"/>
    </xf>
    <xf numFmtId="171" fontId="0" fillId="0" borderId="10" xfId="1" applyNumberFormat="1" applyFont="1" applyFill="1" applyBorder="1" applyAlignment="1" applyProtection="1">
      <alignment horizontal="right" vertical="center" wrapText="1"/>
    </xf>
    <xf numFmtId="10" fontId="0" fillId="0" borderId="10" xfId="2" applyNumberFormat="1" applyFont="1" applyFill="1" applyBorder="1" applyAlignment="1" applyProtection="1">
      <alignment horizontal="right" vertical="center"/>
    </xf>
    <xf numFmtId="167" fontId="0" fillId="0" borderId="10" xfId="0" applyNumberFormat="1" applyBorder="1" applyAlignment="1">
      <alignment horizontal="right" vertical="center"/>
    </xf>
    <xf numFmtId="170" fontId="0" fillId="0" borderId="10" xfId="1" applyNumberFormat="1" applyFont="1" applyFill="1" applyBorder="1" applyAlignment="1" applyProtection="1">
      <alignment horizontal="right" vertical="center"/>
    </xf>
    <xf numFmtId="2" fontId="0" fillId="0" borderId="10" xfId="1" quotePrefix="1" applyNumberFormat="1" applyFont="1" applyFill="1" applyBorder="1" applyAlignment="1" applyProtection="1">
      <alignment horizontal="center" vertical="center"/>
    </xf>
    <xf numFmtId="2" fontId="0" fillId="0" borderId="10" xfId="1" applyNumberFormat="1" applyFont="1" applyFill="1" applyBorder="1" applyAlignment="1" applyProtection="1">
      <alignment horizontal="right" vertical="center" wrapText="1"/>
    </xf>
    <xf numFmtId="170" fontId="0" fillId="43" borderId="1" xfId="1" applyNumberFormat="1" applyFont="1" applyFill="1" applyBorder="1" applyAlignment="1" applyProtection="1">
      <alignment horizontal="right" vertical="center"/>
    </xf>
    <xf numFmtId="2" fontId="0" fillId="0" borderId="0" xfId="0" applyNumberFormat="1"/>
    <xf numFmtId="0" fontId="3" fillId="0" borderId="3" xfId="0" applyFont="1" applyBorder="1"/>
    <xf numFmtId="0" fontId="3" fillId="0" borderId="1" xfId="0" applyFont="1" applyBorder="1" applyAlignment="1">
      <alignment horizontal="center"/>
    </xf>
    <xf numFmtId="0" fontId="3" fillId="0" borderId="1" xfId="0" applyFont="1" applyBorder="1" applyAlignment="1">
      <alignment horizontal="center" wrapText="1"/>
    </xf>
    <xf numFmtId="2" fontId="3" fillId="0" borderId="1" xfId="0" applyNumberFormat="1" applyFont="1" applyBorder="1" applyAlignment="1">
      <alignment horizontal="center" vertical="center" wrapText="1"/>
    </xf>
    <xf numFmtId="1" fontId="3" fillId="0" borderId="1" xfId="0" applyNumberFormat="1" applyFont="1" applyBorder="1" applyAlignment="1">
      <alignment horizontal="center" vertical="center" wrapText="1"/>
    </xf>
    <xf numFmtId="2" fontId="3" fillId="0" borderId="1" xfId="0" applyNumberFormat="1" applyFont="1" applyBorder="1" applyAlignment="1">
      <alignment horizontal="center" vertical="center"/>
    </xf>
    <xf numFmtId="0" fontId="0" fillId="0" borderId="1" xfId="0" applyBorder="1" applyAlignment="1">
      <alignment horizontal="center" vertical="center"/>
    </xf>
    <xf numFmtId="0" fontId="24" fillId="0" borderId="0" xfId="0" applyFont="1" applyAlignment="1">
      <alignment vertical="center"/>
    </xf>
    <xf numFmtId="0" fontId="0" fillId="4" borderId="1" xfId="0" applyFill="1" applyBorder="1" applyAlignment="1">
      <alignment horizontal="center" vertical="center"/>
    </xf>
    <xf numFmtId="0" fontId="0" fillId="4" borderId="1" xfId="0" applyFill="1" applyBorder="1" applyAlignment="1">
      <alignment vertical="center" wrapText="1"/>
    </xf>
    <xf numFmtId="0" fontId="0" fillId="4" borderId="1" xfId="0" applyFill="1" applyBorder="1" applyAlignment="1">
      <alignment horizontal="left" vertical="center"/>
    </xf>
    <xf numFmtId="0" fontId="3" fillId="4" borderId="1" xfId="0" applyFont="1" applyFill="1" applyBorder="1" applyAlignment="1">
      <alignment horizontal="center" vertical="center"/>
    </xf>
    <xf numFmtId="0" fontId="3" fillId="4" borderId="1" xfId="0" applyFont="1" applyFill="1" applyBorder="1" applyAlignment="1">
      <alignment vertical="center" wrapText="1"/>
    </xf>
    <xf numFmtId="0" fontId="0" fillId="4" borderId="1" xfId="0" applyFill="1" applyBorder="1"/>
    <xf numFmtId="0" fontId="21" fillId="0" borderId="10" xfId="257" applyFill="1" applyBorder="1" applyAlignment="1" applyProtection="1">
      <alignment horizontal="left" vertical="center" wrapText="1"/>
    </xf>
    <xf numFmtId="0" fontId="0" fillId="4" borderId="12" xfId="0" applyFill="1" applyBorder="1" applyAlignment="1">
      <alignment horizontal="center" vertical="center"/>
    </xf>
    <xf numFmtId="0" fontId="0" fillId="4" borderId="12" xfId="0" applyFill="1" applyBorder="1" applyAlignment="1">
      <alignment horizontal="left" vertical="center"/>
    </xf>
    <xf numFmtId="0" fontId="0" fillId="4" borderId="12" xfId="0" applyFill="1" applyBorder="1" applyAlignment="1">
      <alignment vertical="center" wrapText="1"/>
    </xf>
    <xf numFmtId="0" fontId="0" fillId="8" borderId="1" xfId="0" applyFill="1" applyBorder="1" applyAlignment="1">
      <alignment horizontal="center" vertical="center"/>
    </xf>
    <xf numFmtId="0" fontId="0" fillId="8" borderId="1" xfId="0" applyFill="1" applyBorder="1"/>
    <xf numFmtId="0" fontId="0" fillId="4" borderId="1" xfId="0" quotePrefix="1" applyFill="1" applyBorder="1" applyAlignment="1">
      <alignment horizontal="center" vertical="center"/>
    </xf>
    <xf numFmtId="0" fontId="0" fillId="2" borderId="12" xfId="0" applyFill="1" applyBorder="1" applyAlignment="1" applyProtection="1">
      <alignment horizontal="left" vertical="center" wrapText="1"/>
      <protection locked="0"/>
    </xf>
    <xf numFmtId="0" fontId="0" fillId="2" borderId="1" xfId="0" applyFill="1" applyBorder="1" applyAlignment="1" applyProtection="1">
      <alignment horizontal="center" vertical="center" wrapText="1"/>
      <protection locked="0"/>
    </xf>
    <xf numFmtId="0" fontId="0" fillId="4" borderId="0" xfId="0" applyFill="1"/>
    <xf numFmtId="0" fontId="10" fillId="0" borderId="12" xfId="0" applyFont="1" applyBorder="1" applyAlignment="1">
      <alignment horizontal="left" vertical="center" wrapText="1"/>
    </xf>
    <xf numFmtId="0" fontId="0" fillId="0" borderId="12" xfId="0" applyBorder="1" applyAlignment="1">
      <alignment horizontal="left" vertical="center" wrapText="1"/>
    </xf>
    <xf numFmtId="0" fontId="3" fillId="0" borderId="14" xfId="0" applyFont="1" applyBorder="1" applyAlignment="1">
      <alignment horizontal="center" vertical="center"/>
    </xf>
    <xf numFmtId="0" fontId="0" fillId="0" borderId="7" xfId="0" applyBorder="1" applyAlignment="1">
      <alignment vertical="center" wrapText="1"/>
    </xf>
    <xf numFmtId="167" fontId="0" fillId="0" borderId="0" xfId="0" applyNumberFormat="1" applyAlignment="1">
      <alignment vertical="center" wrapText="1"/>
    </xf>
    <xf numFmtId="0" fontId="0" fillId="0" borderId="10" xfId="0" applyBorder="1" applyAlignment="1">
      <alignment vertical="center" wrapText="1"/>
    </xf>
    <xf numFmtId="173" fontId="0" fillId="0" borderId="10" xfId="0" quotePrefix="1" applyNumberFormat="1" applyBorder="1" applyAlignment="1">
      <alignment vertical="center" wrapText="1"/>
    </xf>
    <xf numFmtId="167" fontId="0" fillId="0" borderId="10" xfId="0" applyNumberFormat="1" applyBorder="1" applyAlignment="1">
      <alignment vertical="center" wrapText="1"/>
    </xf>
    <xf numFmtId="182" fontId="1" fillId="2" borderId="1" xfId="1370" applyNumberFormat="1" applyFont="1" applyFill="1" applyBorder="1" applyAlignment="1" applyProtection="1">
      <alignment horizontal="right" vertical="center" wrapText="1"/>
      <protection locked="0"/>
    </xf>
    <xf numFmtId="0" fontId="0" fillId="0" borderId="26" xfId="0" applyBorder="1" applyAlignment="1">
      <alignment horizontal="center" vertical="center"/>
    </xf>
    <xf numFmtId="181" fontId="3" fillId="0" borderId="26" xfId="0" applyNumberFormat="1" applyFont="1" applyBorder="1" applyAlignment="1">
      <alignment horizontal="right" vertical="center"/>
    </xf>
    <xf numFmtId="182" fontId="3" fillId="0" borderId="26" xfId="0" applyNumberFormat="1" applyFont="1" applyBorder="1" applyAlignment="1">
      <alignment horizontal="right" vertical="center"/>
    </xf>
    <xf numFmtId="178" fontId="3" fillId="0" borderId="26" xfId="0" applyNumberFormat="1" applyFont="1" applyBorder="1" applyAlignment="1">
      <alignment horizontal="right" vertical="center"/>
    </xf>
    <xf numFmtId="180" fontId="3" fillId="0" borderId="19" xfId="0" applyNumberFormat="1" applyFont="1" applyBorder="1" applyAlignment="1">
      <alignment horizontal="right" vertical="center"/>
    </xf>
    <xf numFmtId="166" fontId="1" fillId="0" borderId="0" xfId="1" applyNumberFormat="1" applyFont="1" applyFill="1" applyAlignment="1" applyProtection="1">
      <alignment horizontal="center"/>
    </xf>
    <xf numFmtId="171" fontId="0" fillId="44" borderId="1" xfId="1" applyNumberFormat="1" applyFont="1" applyFill="1" applyBorder="1" applyAlignment="1" applyProtection="1">
      <alignment vertical="center"/>
    </xf>
    <xf numFmtId="166" fontId="0" fillId="44" borderId="1" xfId="1" applyNumberFormat="1" applyFont="1" applyFill="1" applyBorder="1" applyAlignment="1" applyProtection="1">
      <alignment vertical="center"/>
    </xf>
    <xf numFmtId="166" fontId="1" fillId="44" borderId="1" xfId="1" applyNumberFormat="1" applyFont="1" applyFill="1" applyBorder="1" applyAlignment="1" applyProtection="1">
      <alignment vertical="center"/>
    </xf>
    <xf numFmtId="166" fontId="1" fillId="44" borderId="1" xfId="1" applyNumberFormat="1" applyFont="1" applyFill="1" applyBorder="1" applyAlignment="1" applyProtection="1">
      <alignment horizontal="left" vertical="center"/>
    </xf>
    <xf numFmtId="166" fontId="0" fillId="44" borderId="14" xfId="1" applyNumberFormat="1" applyFont="1" applyFill="1" applyBorder="1" applyAlignment="1" applyProtection="1">
      <alignment vertical="center"/>
    </xf>
    <xf numFmtId="165" fontId="0" fillId="44" borderId="1" xfId="1" applyNumberFormat="1" applyFont="1" applyFill="1" applyBorder="1" applyAlignment="1" applyProtection="1">
      <alignment vertical="center"/>
    </xf>
    <xf numFmtId="165" fontId="0" fillId="44" borderId="1" xfId="1" applyNumberFormat="1" applyFont="1" applyFill="1" applyBorder="1" applyAlignment="1" applyProtection="1">
      <alignment horizontal="right" vertical="center"/>
      <protection locked="0"/>
    </xf>
    <xf numFmtId="164" fontId="0" fillId="44" borderId="1" xfId="1" applyFont="1" applyFill="1" applyBorder="1" applyAlignment="1" applyProtection="1">
      <alignment vertical="center"/>
    </xf>
    <xf numFmtId="165" fontId="1" fillId="44" borderId="1" xfId="1" applyNumberFormat="1" applyFont="1" applyFill="1" applyBorder="1" applyAlignment="1" applyProtection="1">
      <alignment vertical="center"/>
    </xf>
    <xf numFmtId="165" fontId="3" fillId="44" borderId="14" xfId="1" applyNumberFormat="1" applyFont="1" applyFill="1" applyBorder="1" applyAlignment="1" applyProtection="1">
      <alignment vertical="center"/>
    </xf>
    <xf numFmtId="174" fontId="0" fillId="44" borderId="1" xfId="1" applyNumberFormat="1" applyFont="1" applyFill="1" applyBorder="1" applyAlignment="1" applyProtection="1">
      <alignment horizontal="right" vertical="center"/>
      <protection locked="0"/>
    </xf>
    <xf numFmtId="165" fontId="3" fillId="44" borderId="1" xfId="1" applyNumberFormat="1" applyFont="1" applyFill="1" applyBorder="1" applyAlignment="1" applyProtection="1">
      <alignment horizontal="right" vertical="center"/>
    </xf>
    <xf numFmtId="165" fontId="0" fillId="44" borderId="1" xfId="1" applyNumberFormat="1" applyFont="1" applyFill="1" applyBorder="1" applyAlignment="1" applyProtection="1">
      <alignment horizontal="right" vertical="center"/>
    </xf>
    <xf numFmtId="172" fontId="1" fillId="0" borderId="6" xfId="259" applyNumberFormat="1" applyFont="1" applyBorder="1" applyAlignment="1" applyProtection="1">
      <alignment vertical="center"/>
    </xf>
    <xf numFmtId="165" fontId="1" fillId="44" borderId="1" xfId="1" applyNumberFormat="1" applyFont="1" applyFill="1" applyBorder="1" applyAlignment="1" applyProtection="1">
      <alignment horizontal="right" vertical="center"/>
    </xf>
    <xf numFmtId="164" fontId="1" fillId="44" borderId="1" xfId="1" applyFont="1" applyFill="1" applyBorder="1" applyAlignment="1" applyProtection="1">
      <alignment horizontal="right" vertical="center"/>
    </xf>
    <xf numFmtId="172" fontId="1" fillId="44" borderId="1" xfId="259" applyNumberFormat="1" applyFont="1" applyFill="1" applyBorder="1" applyAlignment="1" applyProtection="1">
      <alignment vertical="center"/>
    </xf>
    <xf numFmtId="0" fontId="14" fillId="0" borderId="0" xfId="0" applyFont="1" applyAlignment="1">
      <alignment horizontal="center" vertical="center"/>
    </xf>
    <xf numFmtId="165" fontId="1" fillId="6" borderId="1" xfId="1" applyNumberFormat="1" applyFont="1" applyFill="1" applyBorder="1" applyAlignment="1" applyProtection="1">
      <alignment horizontal="right" vertical="center"/>
    </xf>
    <xf numFmtId="164" fontId="1" fillId="6" borderId="1" xfId="1" applyFont="1" applyFill="1" applyBorder="1" applyAlignment="1" applyProtection="1">
      <alignment horizontal="right" vertical="center"/>
    </xf>
    <xf numFmtId="0" fontId="0" fillId="0" borderId="1" xfId="0" quotePrefix="1" applyBorder="1" applyAlignment="1">
      <alignment horizontal="center" vertical="center" wrapText="1"/>
    </xf>
    <xf numFmtId="0" fontId="0" fillId="46" borderId="1" xfId="0" applyFill="1" applyBorder="1" applyAlignment="1">
      <alignment horizontal="center" vertical="center"/>
    </xf>
    <xf numFmtId="0" fontId="0" fillId="46" borderId="1" xfId="0" applyFill="1" applyBorder="1" applyAlignment="1">
      <alignment vertical="center" wrapText="1"/>
    </xf>
    <xf numFmtId="0" fontId="10" fillId="46" borderId="1" xfId="0" applyFont="1" applyFill="1" applyBorder="1" applyAlignment="1">
      <alignment vertical="center" wrapText="1"/>
    </xf>
    <xf numFmtId="0" fontId="0" fillId="46" borderId="1" xfId="0" applyFill="1" applyBorder="1" applyAlignment="1">
      <alignment horizontal="left" vertical="center"/>
    </xf>
    <xf numFmtId="0" fontId="0" fillId="46" borderId="1" xfId="0" quotePrefix="1" applyFill="1" applyBorder="1" applyAlignment="1">
      <alignment vertical="center" wrapText="1"/>
    </xf>
    <xf numFmtId="0" fontId="0" fillId="46" borderId="1" xfId="0" applyFill="1" applyBorder="1"/>
    <xf numFmtId="10" fontId="10" fillId="6" borderId="1" xfId="0" applyNumberFormat="1" applyFont="1" applyFill="1" applyBorder="1" applyAlignment="1">
      <alignment horizontal="right" vertical="center" indent="1"/>
    </xf>
    <xf numFmtId="0" fontId="10" fillId="0" borderId="0" xfId="0" applyFont="1" applyAlignment="1">
      <alignment horizontal="left" vertical="center" wrapText="1"/>
    </xf>
    <xf numFmtId="0" fontId="11" fillId="0" borderId="0" xfId="0" applyFont="1"/>
    <xf numFmtId="0" fontId="11" fillId="0" borderId="0" xfId="0" applyFont="1" applyAlignment="1">
      <alignment vertical="center"/>
    </xf>
    <xf numFmtId="0" fontId="10" fillId="0" borderId="0" xfId="0" applyFont="1" applyAlignment="1">
      <alignment horizontal="left" vertical="top" wrapText="1"/>
    </xf>
    <xf numFmtId="0" fontId="10" fillId="0" borderId="0" xfId="0" applyFont="1" applyAlignment="1">
      <alignment vertical="top"/>
    </xf>
    <xf numFmtId="0" fontId="10" fillId="0" borderId="0" xfId="0" quotePrefix="1" applyFont="1" applyAlignment="1">
      <alignment horizontal="center" vertical="top" wrapText="1"/>
    </xf>
    <xf numFmtId="0" fontId="10" fillId="0" borderId="0" xfId="0" applyFont="1" applyAlignment="1">
      <alignment vertical="top" wrapText="1"/>
    </xf>
    <xf numFmtId="14" fontId="0" fillId="0" borderId="0" xfId="0" applyNumberFormat="1" applyAlignment="1">
      <alignment horizontal="left"/>
    </xf>
    <xf numFmtId="0" fontId="11" fillId="0" borderId="7" xfId="0" applyFont="1" applyBorder="1" applyAlignment="1">
      <alignment horizontal="left" vertical="center" wrapText="1"/>
    </xf>
    <xf numFmtId="0" fontId="9" fillId="3" borderId="0" xfId="0" applyFont="1" applyFill="1"/>
    <xf numFmtId="0" fontId="0" fillId="47" borderId="0" xfId="0" applyFill="1" applyAlignment="1" applyProtection="1">
      <alignment horizontal="center" vertical="center" wrapText="1"/>
      <protection locked="0"/>
    </xf>
    <xf numFmtId="0" fontId="3" fillId="0" borderId="26" xfId="0" applyFont="1" applyBorder="1" applyAlignment="1">
      <alignment horizontal="left" vertical="center"/>
    </xf>
    <xf numFmtId="183" fontId="1" fillId="2" borderId="1" xfId="1370" applyNumberFormat="1" applyFont="1" applyFill="1" applyBorder="1" applyAlignment="1" applyProtection="1">
      <alignment horizontal="center" vertical="center" wrapText="1"/>
      <protection locked="0"/>
    </xf>
    <xf numFmtId="166" fontId="0" fillId="2" borderId="1" xfId="1" applyNumberFormat="1" applyFont="1" applyFill="1" applyBorder="1" applyAlignment="1" applyProtection="1">
      <alignment vertical="center"/>
    </xf>
    <xf numFmtId="164" fontId="1" fillId="2" borderId="1" xfId="1" applyFont="1" applyFill="1" applyBorder="1" applyAlignment="1" applyProtection="1">
      <alignment horizontal="right" vertical="center"/>
    </xf>
    <xf numFmtId="0" fontId="10" fillId="0" borderId="1" xfId="0" applyFont="1" applyBorder="1" applyAlignment="1">
      <alignment horizontal="center" vertical="center" textRotation="90" wrapText="1"/>
    </xf>
    <xf numFmtId="182" fontId="1" fillId="2" borderId="1" xfId="1370" applyNumberFormat="1" applyFont="1" applyFill="1" applyBorder="1" applyAlignment="1" applyProtection="1">
      <alignment horizontal="center" vertical="center" wrapText="1"/>
      <protection locked="0"/>
    </xf>
    <xf numFmtId="171" fontId="0" fillId="2" borderId="1" xfId="1" applyNumberFormat="1" applyFont="1" applyFill="1" applyBorder="1" applyAlignment="1" applyProtection="1">
      <alignment vertical="center"/>
    </xf>
    <xf numFmtId="0" fontId="28" fillId="6" borderId="10" xfId="0" applyFont="1" applyFill="1" applyBorder="1" applyAlignment="1">
      <alignment horizontal="center"/>
    </xf>
    <xf numFmtId="0" fontId="3" fillId="0" borderId="1" xfId="0" applyFont="1" applyBorder="1" applyAlignment="1">
      <alignment horizontal="center" vertical="center"/>
    </xf>
    <xf numFmtId="0" fontId="7" fillId="3" borderId="0" xfId="0" applyFont="1" applyFill="1" applyAlignment="1">
      <alignment horizontal="left"/>
    </xf>
    <xf numFmtId="0" fontId="6" fillId="0" borderId="0" xfId="0" applyFont="1"/>
    <xf numFmtId="0" fontId="48" fillId="0" borderId="0" xfId="0" applyFont="1"/>
    <xf numFmtId="0" fontId="3" fillId="0" borderId="0" xfId="0" applyFont="1" applyAlignment="1">
      <alignment horizontal="center"/>
    </xf>
    <xf numFmtId="0" fontId="0" fillId="2" borderId="0" xfId="0" applyFill="1"/>
    <xf numFmtId="0" fontId="0" fillId="2" borderId="12" xfId="0" applyFill="1" applyBorder="1" applyAlignment="1" applyProtection="1">
      <alignment vertical="center"/>
      <protection locked="0"/>
    </xf>
    <xf numFmtId="0" fontId="10" fillId="6" borderId="6" xfId="0" applyFont="1" applyFill="1" applyBorder="1" applyAlignment="1">
      <alignment horizontal="center"/>
    </xf>
    <xf numFmtId="0" fontId="10" fillId="6" borderId="0" xfId="0" applyFont="1" applyFill="1" applyAlignment="1">
      <alignment horizontal="center"/>
    </xf>
    <xf numFmtId="179" fontId="10" fillId="6" borderId="0" xfId="0" applyNumberFormat="1" applyFont="1" applyFill="1" applyAlignment="1">
      <alignment horizontal="left"/>
    </xf>
    <xf numFmtId="179" fontId="10" fillId="6" borderId="0" xfId="0" applyNumberFormat="1" applyFont="1" applyFill="1" applyAlignment="1">
      <alignment horizontal="left" wrapText="1"/>
    </xf>
    <xf numFmtId="182" fontId="10" fillId="6" borderId="0" xfId="0" applyNumberFormat="1" applyFont="1" applyFill="1" applyAlignment="1">
      <alignment horizontal="right"/>
    </xf>
    <xf numFmtId="178" fontId="10" fillId="6" borderId="0" xfId="0" applyNumberFormat="1" applyFont="1" applyFill="1" applyAlignment="1">
      <alignment horizontal="right"/>
    </xf>
    <xf numFmtId="181" fontId="10" fillId="6" borderId="0" xfId="0" applyNumberFormat="1" applyFont="1" applyFill="1" applyAlignment="1">
      <alignment horizontal="right"/>
    </xf>
    <xf numFmtId="180" fontId="0" fillId="6" borderId="13" xfId="0" applyNumberFormat="1" applyFill="1" applyBorder="1" applyAlignment="1">
      <alignment horizontal="right"/>
    </xf>
    <xf numFmtId="180" fontId="0" fillId="4" borderId="13" xfId="0" applyNumberFormat="1" applyFill="1" applyBorder="1" applyAlignment="1">
      <alignment horizontal="right"/>
    </xf>
    <xf numFmtId="0" fontId="50" fillId="0" borderId="15" xfId="0" quotePrefix="1" applyFont="1" applyBorder="1" applyAlignment="1">
      <alignment horizontal="center" wrapText="1"/>
    </xf>
    <xf numFmtId="0" fontId="50" fillId="0" borderId="0" xfId="0" quotePrefix="1" applyFont="1" applyAlignment="1">
      <alignment horizontal="center" wrapText="1"/>
    </xf>
    <xf numFmtId="0" fontId="50" fillId="0" borderId="7" xfId="0" quotePrefix="1" applyFont="1" applyBorder="1" applyAlignment="1">
      <alignment horizontal="center" wrapText="1"/>
    </xf>
    <xf numFmtId="0" fontId="0" fillId="6" borderId="7" xfId="0" applyFill="1" applyBorder="1"/>
    <xf numFmtId="0" fontId="10" fillId="6" borderId="2" xfId="0" applyFont="1" applyFill="1" applyBorder="1" applyAlignment="1">
      <alignment horizontal="center"/>
    </xf>
    <xf numFmtId="0" fontId="0" fillId="6" borderId="0" xfId="0" applyFill="1"/>
    <xf numFmtId="176" fontId="10" fillId="6" borderId="0" xfId="0" applyNumberFormat="1" applyFont="1" applyFill="1" applyAlignment="1">
      <alignment horizontal="center"/>
    </xf>
    <xf numFmtId="0" fontId="50" fillId="0" borderId="10" xfId="0" quotePrefix="1" applyFont="1" applyBorder="1" applyAlignment="1">
      <alignment horizontal="center" wrapText="1"/>
    </xf>
    <xf numFmtId="0" fontId="0" fillId="6" borderId="10" xfId="0" applyFill="1" applyBorder="1"/>
    <xf numFmtId="0" fontId="3" fillId="0" borderId="0" xfId="0" applyFont="1" applyAlignment="1">
      <alignment wrapText="1"/>
    </xf>
    <xf numFmtId="0" fontId="3" fillId="9" borderId="0" xfId="0" applyFont="1" applyFill="1" applyAlignment="1">
      <alignment wrapText="1"/>
    </xf>
    <xf numFmtId="0" fontId="0" fillId="9" borderId="0" xfId="0" applyFill="1" applyAlignment="1">
      <alignment wrapText="1"/>
    </xf>
    <xf numFmtId="0" fontId="3" fillId="48" borderId="0" xfId="0" applyFont="1" applyFill="1" applyAlignment="1">
      <alignment wrapText="1"/>
    </xf>
    <xf numFmtId="0" fontId="0" fillId="48" borderId="0" xfId="0" applyFill="1" applyAlignment="1">
      <alignment wrapText="1"/>
    </xf>
    <xf numFmtId="0" fontId="0" fillId="48" borderId="0" xfId="0" quotePrefix="1" applyFill="1" applyAlignment="1">
      <alignment wrapText="1"/>
    </xf>
    <xf numFmtId="0" fontId="0" fillId="48" borderId="0" xfId="0" quotePrefix="1" applyFill="1" applyAlignment="1">
      <alignment vertical="center" wrapText="1"/>
    </xf>
    <xf numFmtId="0" fontId="0" fillId="48" borderId="0" xfId="0" applyFill="1"/>
    <xf numFmtId="0" fontId="3" fillId="48" borderId="0" xfId="0" applyFont="1" applyFill="1"/>
    <xf numFmtId="0" fontId="3" fillId="48" borderId="0" xfId="0" applyFont="1" applyFill="1" applyAlignment="1">
      <alignment horizontal="left" vertical="center" wrapText="1"/>
    </xf>
    <xf numFmtId="0" fontId="0" fillId="48" borderId="0" xfId="0" applyFill="1" applyAlignment="1">
      <alignment horizontal="center" vertical="center"/>
    </xf>
    <xf numFmtId="0" fontId="0" fillId="48" borderId="0" xfId="0" applyFill="1" applyAlignment="1">
      <alignment horizontal="center" vertical="center" wrapText="1"/>
    </xf>
    <xf numFmtId="0" fontId="1" fillId="0" borderId="0" xfId="0" applyFont="1"/>
    <xf numFmtId="0" fontId="1" fillId="0" borderId="4" xfId="0" applyFont="1" applyBorder="1"/>
    <xf numFmtId="0" fontId="1" fillId="0" borderId="0" xfId="0" applyFont="1" applyAlignment="1">
      <alignment horizontal="center"/>
    </xf>
    <xf numFmtId="0" fontId="1" fillId="0" borderId="10" xfId="0" applyFont="1" applyBorder="1" applyAlignment="1">
      <alignment horizontal="center"/>
    </xf>
    <xf numFmtId="0" fontId="1" fillId="0" borderId="2" xfId="0" applyFont="1" applyBorder="1" applyAlignment="1">
      <alignment horizontal="left" vertical="center" indent="1"/>
    </xf>
    <xf numFmtId="0" fontId="1" fillId="0" borderId="0" xfId="0" applyFont="1" applyAlignment="1">
      <alignment horizontal="center" vertical="center"/>
    </xf>
    <xf numFmtId="0" fontId="1" fillId="0" borderId="4" xfId="0" applyFont="1" applyBorder="1" applyAlignment="1">
      <alignment horizontal="center" vertical="center"/>
    </xf>
    <xf numFmtId="0" fontId="1" fillId="0" borderId="13" xfId="0" applyFont="1" applyBorder="1" applyAlignment="1">
      <alignment horizontal="center"/>
    </xf>
    <xf numFmtId="0" fontId="51" fillId="0" borderId="0" xfId="0" applyFont="1" applyAlignment="1">
      <alignment vertical="center" wrapText="1"/>
    </xf>
    <xf numFmtId="0" fontId="51" fillId="0" borderId="10" xfId="0" applyFont="1" applyBorder="1" applyAlignment="1">
      <alignment vertical="center" wrapText="1"/>
    </xf>
    <xf numFmtId="0" fontId="52" fillId="0" borderId="0" xfId="0" applyFont="1" applyAlignment="1">
      <alignment vertical="center" wrapText="1"/>
    </xf>
    <xf numFmtId="0" fontId="0" fillId="45" borderId="0" xfId="0" applyFill="1"/>
    <xf numFmtId="0" fontId="0" fillId="45" borderId="0" xfId="0" applyFill="1" applyAlignment="1">
      <alignment vertical="center" wrapText="1"/>
    </xf>
    <xf numFmtId="0" fontId="1" fillId="0" borderId="10" xfId="0" applyFont="1" applyBorder="1" applyAlignment="1">
      <alignment horizontal="left" vertical="center"/>
    </xf>
    <xf numFmtId="0" fontId="0" fillId="0" borderId="12" xfId="0" applyBorder="1" applyAlignment="1">
      <alignment horizontal="left" vertical="center"/>
    </xf>
    <xf numFmtId="0" fontId="10" fillId="4" borderId="1" xfId="0" applyFont="1" applyFill="1" applyBorder="1" applyAlignment="1">
      <alignment horizontal="left" vertical="center" wrapText="1"/>
    </xf>
    <xf numFmtId="0" fontId="3" fillId="0" borderId="1" xfId="0" applyFont="1" applyBorder="1" applyAlignment="1">
      <alignment wrapText="1"/>
    </xf>
    <xf numFmtId="0" fontId="0" fillId="6" borderId="10" xfId="0" applyFill="1" applyBorder="1" applyAlignment="1">
      <alignment horizontal="center" wrapText="1"/>
    </xf>
    <xf numFmtId="0" fontId="1" fillId="0" borderId="0" xfId="0" applyFont="1" applyAlignment="1">
      <alignment vertical="center"/>
    </xf>
    <xf numFmtId="171" fontId="0" fillId="6" borderId="1" xfId="1" applyNumberFormat="1" applyFont="1" applyFill="1" applyBorder="1" applyAlignment="1" applyProtection="1">
      <alignment horizontal="center" vertical="center"/>
    </xf>
    <xf numFmtId="171" fontId="47" fillId="44" borderId="0" xfId="1" applyNumberFormat="1" applyFont="1" applyFill="1" applyBorder="1" applyAlignment="1" applyProtection="1">
      <alignment horizontal="center" vertical="center"/>
    </xf>
    <xf numFmtId="171" fontId="47" fillId="44" borderId="10" xfId="1" applyNumberFormat="1" applyFont="1" applyFill="1" applyBorder="1" applyAlignment="1" applyProtection="1">
      <alignment horizontal="center" vertical="center"/>
    </xf>
    <xf numFmtId="0" fontId="0" fillId="0" borderId="1" xfId="0" quotePrefix="1" applyBorder="1" applyAlignment="1">
      <alignment horizontal="center" vertical="center"/>
    </xf>
    <xf numFmtId="0" fontId="0" fillId="2" borderId="12" xfId="0" applyFill="1" applyBorder="1" applyAlignment="1" applyProtection="1">
      <alignment horizontal="left" vertical="center"/>
      <protection locked="0"/>
    </xf>
    <xf numFmtId="14" fontId="0" fillId="2" borderId="1" xfId="0" applyNumberFormat="1" applyFill="1" applyBorder="1" applyAlignment="1" applyProtection="1">
      <alignment vertical="center"/>
      <protection locked="0"/>
    </xf>
    <xf numFmtId="10" fontId="0" fillId="2" borderId="1" xfId="2" applyNumberFormat="1" applyFont="1" applyFill="1" applyBorder="1" applyAlignment="1" applyProtection="1">
      <alignment vertical="center"/>
      <protection locked="0"/>
    </xf>
    <xf numFmtId="4" fontId="0" fillId="2" borderId="1" xfId="0" applyNumberFormat="1" applyFill="1" applyBorder="1" applyAlignment="1" applyProtection="1">
      <alignment vertical="center"/>
      <protection locked="0"/>
    </xf>
    <xf numFmtId="10" fontId="10" fillId="2" borderId="1" xfId="0" applyNumberFormat="1" applyFont="1" applyFill="1" applyBorder="1" applyAlignment="1" applyProtection="1">
      <alignment vertical="center"/>
      <protection locked="0"/>
    </xf>
    <xf numFmtId="0" fontId="10" fillId="2" borderId="1" xfId="0" applyFont="1" applyFill="1" applyBorder="1" applyAlignment="1" applyProtection="1">
      <alignment horizontal="left" vertical="center"/>
      <protection locked="0"/>
    </xf>
    <xf numFmtId="0" fontId="0" fillId="2" borderId="3" xfId="0" applyFill="1" applyBorder="1" applyAlignment="1" applyProtection="1">
      <alignment vertical="center"/>
      <protection locked="0"/>
    </xf>
    <xf numFmtId="0" fontId="0" fillId="2" borderId="1" xfId="0" applyFill="1" applyBorder="1" applyAlignment="1" applyProtection="1">
      <alignment horizontal="center" vertical="center"/>
      <protection locked="0"/>
    </xf>
    <xf numFmtId="0" fontId="14" fillId="2" borderId="1" xfId="0" applyFont="1" applyFill="1" applyBorder="1" applyAlignment="1" applyProtection="1">
      <alignment vertical="center"/>
      <protection locked="0"/>
    </xf>
    <xf numFmtId="0" fontId="14" fillId="44" borderId="1" xfId="0" applyFont="1" applyFill="1" applyBorder="1" applyAlignment="1" applyProtection="1">
      <alignment vertical="center"/>
      <protection locked="0"/>
    </xf>
    <xf numFmtId="164" fontId="3" fillId="0" borderId="0" xfId="1" applyFont="1" applyFill="1" applyBorder="1" applyAlignment="1" applyProtection="1"/>
    <xf numFmtId="165" fontId="1" fillId="6" borderId="1" xfId="259" applyNumberFormat="1" applyFont="1" applyFill="1" applyBorder="1" applyAlignment="1" applyProtection="1"/>
    <xf numFmtId="165" fontId="1" fillId="44" borderId="1" xfId="259" applyNumberFormat="1" applyFont="1" applyFill="1" applyBorder="1" applyAlignment="1" applyProtection="1"/>
    <xf numFmtId="165" fontId="14" fillId="6" borderId="5" xfId="259" applyNumberFormat="1" applyFont="1" applyFill="1" applyBorder="1" applyAlignment="1" applyProtection="1"/>
    <xf numFmtId="165" fontId="1" fillId="6" borderId="14" xfId="259" applyNumberFormat="1" applyFont="1" applyFill="1" applyBorder="1" applyAlignment="1" applyProtection="1"/>
    <xf numFmtId="165" fontId="3" fillId="6" borderId="20" xfId="259" applyNumberFormat="1" applyFont="1" applyFill="1" applyBorder="1" applyAlignment="1" applyProtection="1"/>
    <xf numFmtId="165" fontId="3" fillId="44" borderId="5" xfId="259" applyNumberFormat="1" applyFont="1" applyFill="1" applyBorder="1" applyAlignment="1" applyProtection="1"/>
    <xf numFmtId="165" fontId="3" fillId="44" borderId="1" xfId="259" applyNumberFormat="1" applyFont="1" applyFill="1" applyBorder="1" applyAlignment="1" applyProtection="1"/>
    <xf numFmtId="165" fontId="14" fillId="0" borderId="0" xfId="259" applyNumberFormat="1" applyFont="1" applyFill="1" applyBorder="1" applyAlignment="1" applyProtection="1"/>
    <xf numFmtId="0" fontId="0" fillId="0" borderId="0" xfId="0" applyAlignment="1">
      <alignment horizontal="left" wrapText="1"/>
    </xf>
    <xf numFmtId="0" fontId="0" fillId="6" borderId="0" xfId="0" applyFill="1" applyAlignment="1">
      <alignment horizontal="center" wrapText="1"/>
    </xf>
    <xf numFmtId="0" fontId="0" fillId="0" borderId="14" xfId="0" applyBorder="1" applyAlignment="1">
      <alignment horizontal="center" vertical="center" textRotation="90" wrapText="1"/>
    </xf>
    <xf numFmtId="0" fontId="10" fillId="6" borderId="37" xfId="0" applyFont="1" applyFill="1" applyBorder="1" applyAlignment="1">
      <alignment horizontal="center"/>
    </xf>
    <xf numFmtId="0" fontId="50" fillId="0" borderId="14" xfId="0" quotePrefix="1" applyFont="1" applyBorder="1" applyAlignment="1">
      <alignment horizontal="center" wrapText="1"/>
    </xf>
    <xf numFmtId="176" fontId="10" fillId="6" borderId="7" xfId="0" applyNumberFormat="1" applyFont="1" applyFill="1" applyBorder="1" applyAlignment="1">
      <alignment horizontal="center"/>
    </xf>
    <xf numFmtId="0" fontId="0" fillId="6" borderId="7" xfId="0" applyFill="1" applyBorder="1" applyAlignment="1">
      <alignment horizontal="center" wrapText="1"/>
    </xf>
    <xf numFmtId="0" fontId="0" fillId="6" borderId="8" xfId="0" applyFill="1" applyBorder="1" applyAlignment="1">
      <alignment horizontal="center"/>
    </xf>
    <xf numFmtId="0" fontId="0" fillId="6" borderId="13" xfId="0" applyFill="1" applyBorder="1" applyAlignment="1">
      <alignment horizontal="center"/>
    </xf>
    <xf numFmtId="0" fontId="0" fillId="6" borderId="11" xfId="0" applyFill="1" applyBorder="1" applyAlignment="1">
      <alignment horizontal="center"/>
    </xf>
    <xf numFmtId="0" fontId="0" fillId="0" borderId="0" xfId="0" quotePrefix="1" applyAlignment="1">
      <alignment horizontal="center" vertical="center" wrapText="1"/>
    </xf>
    <xf numFmtId="180" fontId="0" fillId="6" borderId="0" xfId="0" applyNumberFormat="1" applyFill="1" applyAlignment="1">
      <alignment horizontal="right"/>
    </xf>
    <xf numFmtId="180" fontId="0" fillId="4" borderId="15" xfId="0" applyNumberFormat="1" applyFill="1" applyBorder="1" applyAlignment="1">
      <alignment horizontal="right"/>
    </xf>
    <xf numFmtId="0" fontId="3" fillId="0" borderId="18" xfId="0" applyFont="1" applyBorder="1" applyAlignment="1">
      <alignment horizontal="left" vertical="center"/>
    </xf>
    <xf numFmtId="180" fontId="3" fillId="0" borderId="38" xfId="0" applyNumberFormat="1" applyFont="1" applyBorder="1" applyAlignment="1">
      <alignment horizontal="right" vertical="center"/>
    </xf>
    <xf numFmtId="0" fontId="0" fillId="2" borderId="15" xfId="0" applyFill="1" applyBorder="1" applyAlignment="1" applyProtection="1">
      <alignment horizontal="left" vertical="center" wrapText="1"/>
      <protection locked="0"/>
    </xf>
    <xf numFmtId="49" fontId="1" fillId="2" borderId="1" xfId="1370" applyNumberFormat="1" applyFont="1" applyFill="1" applyBorder="1" applyAlignment="1" applyProtection="1">
      <alignment horizontal="center" vertical="center" wrapText="1"/>
      <protection locked="0"/>
    </xf>
    <xf numFmtId="165" fontId="0" fillId="6" borderId="1" xfId="1" applyNumberFormat="1" applyFont="1" applyFill="1" applyBorder="1" applyAlignment="1">
      <alignment vertical="center"/>
    </xf>
    <xf numFmtId="171" fontId="0" fillId="2" borderId="1" xfId="1" applyNumberFormat="1" applyFont="1" applyFill="1" applyBorder="1" applyAlignment="1" applyProtection="1">
      <alignment horizontal="center" vertical="center" wrapText="1"/>
    </xf>
    <xf numFmtId="171" fontId="0" fillId="2" borderId="1" xfId="1" applyNumberFormat="1" applyFont="1" applyFill="1" applyBorder="1" applyAlignment="1" applyProtection="1">
      <alignment horizontal="center" vertical="center"/>
    </xf>
    <xf numFmtId="0" fontId="6" fillId="3" borderId="0" xfId="0" applyFont="1" applyFill="1" applyAlignment="1">
      <alignment wrapText="1"/>
    </xf>
    <xf numFmtId="0" fontId="3" fillId="0" borderId="1" xfId="0" applyFont="1" applyBorder="1" applyAlignment="1">
      <alignment vertical="center" wrapText="1"/>
    </xf>
    <xf numFmtId="165" fontId="3" fillId="6" borderId="1" xfId="1" applyNumberFormat="1" applyFont="1" applyFill="1" applyBorder="1" applyAlignment="1" applyProtection="1">
      <alignment horizontal="right" vertical="center"/>
    </xf>
    <xf numFmtId="181" fontId="0" fillId="0" borderId="0" xfId="0" applyNumberFormat="1" applyAlignment="1">
      <alignment horizontal="left" vertical="center" wrapText="1"/>
    </xf>
    <xf numFmtId="0" fontId="0" fillId="0" borderId="9" xfId="0" applyBorder="1" applyAlignment="1">
      <alignment horizontal="center"/>
    </xf>
    <xf numFmtId="0" fontId="0" fillId="4" borderId="0" xfId="0" applyFill="1" applyAlignment="1">
      <alignment vertical="center"/>
    </xf>
    <xf numFmtId="0" fontId="10" fillId="4" borderId="1" xfId="0" applyFont="1" applyFill="1" applyBorder="1" applyAlignment="1">
      <alignment horizontal="left" vertical="top" wrapText="1"/>
    </xf>
    <xf numFmtId="0" fontId="0" fillId="2" borderId="1" xfId="0" applyFill="1" applyBorder="1" applyAlignment="1" applyProtection="1">
      <alignment horizontal="left" vertical="center" wrapText="1"/>
      <protection locked="0"/>
    </xf>
    <xf numFmtId="0" fontId="0" fillId="0" borderId="39" xfId="0" applyBorder="1"/>
    <xf numFmtId="167" fontId="3" fillId="0" borderId="39" xfId="0" applyNumberFormat="1" applyFont="1" applyBorder="1" applyAlignment="1">
      <alignment horizontal="center"/>
    </xf>
    <xf numFmtId="22" fontId="0" fillId="0" borderId="0" xfId="0" applyNumberFormat="1"/>
    <xf numFmtId="0" fontId="3" fillId="0" borderId="1" xfId="0" applyFont="1" applyBorder="1"/>
    <xf numFmtId="171" fontId="3" fillId="6" borderId="1" xfId="1" applyNumberFormat="1" applyFont="1" applyFill="1" applyBorder="1" applyAlignment="1" applyProtection="1">
      <alignment horizontal="center"/>
    </xf>
    <xf numFmtId="166" fontId="3" fillId="6" borderId="1" xfId="1" applyNumberFormat="1" applyFont="1" applyFill="1" applyBorder="1" applyAlignment="1" applyProtection="1">
      <alignment horizontal="center"/>
    </xf>
    <xf numFmtId="170" fontId="3" fillId="6" borderId="1" xfId="0" applyNumberFormat="1" applyFont="1" applyFill="1" applyBorder="1" applyAlignment="1">
      <alignment horizontal="right"/>
    </xf>
    <xf numFmtId="164" fontId="3" fillId="6" borderId="1" xfId="0" applyNumberFormat="1" applyFont="1" applyFill="1" applyBorder="1" applyAlignment="1">
      <alignment horizontal="right"/>
    </xf>
    <xf numFmtId="171" fontId="0" fillId="6" borderId="1" xfId="0" applyNumberFormat="1" applyFill="1" applyBorder="1" applyAlignment="1">
      <alignment horizontal="center"/>
    </xf>
    <xf numFmtId="166" fontId="1" fillId="6" borderId="1" xfId="1" applyNumberFormat="1" applyFont="1" applyFill="1" applyBorder="1" applyAlignment="1" applyProtection="1">
      <alignment horizontal="center"/>
    </xf>
    <xf numFmtId="171" fontId="47" fillId="44" borderId="1" xfId="1" applyNumberFormat="1" applyFont="1" applyFill="1" applyBorder="1" applyAlignment="1" applyProtection="1">
      <alignment horizontal="center" vertical="center"/>
    </xf>
    <xf numFmtId="0" fontId="1" fillId="0" borderId="8" xfId="0" applyFont="1" applyBorder="1" applyAlignment="1">
      <alignment horizontal="center"/>
    </xf>
    <xf numFmtId="0" fontId="3" fillId="0" borderId="9" xfId="0" applyFont="1" applyBorder="1" applyAlignment="1">
      <alignment horizontal="left" indent="1"/>
    </xf>
    <xf numFmtId="0" fontId="1" fillId="0" borderId="11" xfId="0" applyFont="1" applyBorder="1" applyAlignment="1">
      <alignment horizontal="center"/>
    </xf>
    <xf numFmtId="166" fontId="1" fillId="2" borderId="1" xfId="172" applyNumberFormat="1" applyFont="1" applyFill="1" applyBorder="1" applyAlignment="1">
      <alignment horizontal="center" vertical="center"/>
    </xf>
    <xf numFmtId="184" fontId="1" fillId="2" borderId="5" xfId="172" applyNumberFormat="1" applyFont="1" applyFill="1" applyBorder="1" applyAlignment="1">
      <alignment horizontal="center" vertical="center"/>
    </xf>
    <xf numFmtId="184" fontId="1" fillId="2" borderId="1" xfId="172" applyNumberFormat="1" applyFont="1" applyFill="1" applyBorder="1" applyAlignment="1">
      <alignment horizontal="center" vertical="center"/>
    </xf>
    <xf numFmtId="0" fontId="52" fillId="11" borderId="0" xfId="0" applyFont="1" applyFill="1" applyAlignment="1">
      <alignment vertical="center" wrapText="1"/>
    </xf>
    <xf numFmtId="0" fontId="0" fillId="11" borderId="0" xfId="0" applyFill="1" applyAlignment="1">
      <alignment vertical="center" wrapText="1"/>
    </xf>
    <xf numFmtId="0" fontId="0" fillId="11" borderId="0" xfId="0" quotePrefix="1" applyFill="1" applyAlignment="1">
      <alignment horizontal="left" vertical="center" wrapText="1"/>
    </xf>
    <xf numFmtId="0" fontId="0" fillId="11" borderId="0" xfId="0" applyFill="1" applyAlignment="1">
      <alignment horizontal="left" vertical="center" wrapText="1"/>
    </xf>
    <xf numFmtId="0" fontId="0" fillId="49" borderId="0" xfId="0" applyFill="1" applyAlignment="1">
      <alignment vertical="center" wrapText="1"/>
    </xf>
    <xf numFmtId="0" fontId="0" fillId="50" borderId="0" xfId="0" applyFill="1" applyAlignment="1">
      <alignment vertical="center" wrapText="1"/>
    </xf>
    <xf numFmtId="0" fontId="0" fillId="11" borderId="0" xfId="0" applyFill="1"/>
    <xf numFmtId="0" fontId="1" fillId="0" borderId="9" xfId="0" applyFont="1" applyBorder="1" applyAlignment="1">
      <alignment horizontal="left" vertical="center"/>
    </xf>
    <xf numFmtId="0" fontId="3" fillId="0" borderId="9" xfId="0" applyFont="1" applyBorder="1" applyAlignment="1">
      <alignment horizontal="left" vertical="center"/>
    </xf>
    <xf numFmtId="0" fontId="3" fillId="0" borderId="2" xfId="0" applyFont="1" applyBorder="1" applyAlignment="1">
      <alignment horizontal="left" indent="1"/>
    </xf>
    <xf numFmtId="0" fontId="0" fillId="0" borderId="2" xfId="0" applyBorder="1" applyAlignment="1">
      <alignment horizontal="left" indent="2"/>
    </xf>
    <xf numFmtId="0" fontId="0" fillId="49" borderId="0" xfId="0" applyFill="1" applyAlignment="1">
      <alignment horizontal="left" vertical="center" wrapText="1"/>
    </xf>
    <xf numFmtId="0" fontId="52" fillId="49" borderId="0" xfId="0" applyFont="1" applyFill="1" applyAlignment="1">
      <alignment vertical="center" wrapText="1"/>
    </xf>
    <xf numFmtId="0" fontId="0" fillId="6" borderId="1" xfId="1" applyNumberFormat="1" applyFont="1" applyFill="1" applyBorder="1" applyAlignment="1" applyProtection="1">
      <alignment vertical="center"/>
    </xf>
    <xf numFmtId="165" fontId="0" fillId="2" borderId="1" xfId="3126" applyNumberFormat="1" applyFont="1" applyFill="1" applyBorder="1" applyAlignment="1" applyProtection="1">
      <alignment vertical="center"/>
      <protection locked="0"/>
    </xf>
    <xf numFmtId="168" fontId="0" fillId="2" borderId="1" xfId="5015" applyNumberFormat="1" applyFont="1" applyFill="1" applyBorder="1" applyAlignment="1" applyProtection="1">
      <alignment vertical="center"/>
      <protection locked="0"/>
    </xf>
    <xf numFmtId="49" fontId="0" fillId="2" borderId="1" xfId="5015" applyNumberFormat="1" applyFont="1" applyFill="1" applyBorder="1" applyAlignment="1" applyProtection="1">
      <alignment horizontal="left" vertical="center"/>
      <protection locked="0"/>
    </xf>
    <xf numFmtId="171" fontId="0" fillId="2" borderId="1" xfId="5015" applyNumberFormat="1" applyFont="1" applyFill="1" applyBorder="1" applyAlignment="1" applyProtection="1">
      <alignment vertical="center"/>
      <protection locked="0"/>
    </xf>
    <xf numFmtId="165" fontId="0" fillId="2" borderId="1" xfId="5015" applyNumberFormat="1" applyFont="1" applyFill="1" applyBorder="1" applyAlignment="1" applyProtection="1">
      <alignment vertical="center"/>
      <protection locked="0"/>
    </xf>
    <xf numFmtId="165" fontId="1" fillId="2" borderId="1" xfId="516" applyNumberFormat="1" applyFont="1" applyFill="1" applyBorder="1" applyAlignment="1" applyProtection="1">
      <alignment horizontal="center" vertical="center" wrapText="1"/>
      <protection locked="0"/>
    </xf>
    <xf numFmtId="166" fontId="1" fillId="2" borderId="1" xfId="516" applyNumberFormat="1" applyFont="1" applyFill="1" applyBorder="1" applyAlignment="1" applyProtection="1">
      <alignment horizontal="center" vertical="center" wrapText="1"/>
      <protection locked="0"/>
    </xf>
    <xf numFmtId="182" fontId="1" fillId="2" borderId="1" xfId="516" applyNumberFormat="1" applyFont="1" applyFill="1" applyBorder="1" applyAlignment="1" applyProtection="1">
      <alignment horizontal="right" vertical="center" wrapText="1"/>
      <protection locked="0"/>
    </xf>
    <xf numFmtId="183" fontId="1" fillId="2" borderId="1" xfId="516" applyNumberFormat="1" applyFont="1" applyFill="1" applyBorder="1" applyAlignment="1" applyProtection="1">
      <alignment horizontal="center" vertical="center" wrapText="1"/>
      <protection locked="0"/>
    </xf>
    <xf numFmtId="0" fontId="0" fillId="51" borderId="0" xfId="0" applyFill="1" applyAlignment="1">
      <alignment horizontal="left" vertical="center" wrapText="1"/>
    </xf>
    <xf numFmtId="0" fontId="0" fillId="52" borderId="0" xfId="0" applyFill="1"/>
    <xf numFmtId="0" fontId="0" fillId="52" borderId="0" xfId="0" applyFill="1" applyAlignment="1">
      <alignment vertical="center" wrapText="1"/>
    </xf>
    <xf numFmtId="0" fontId="0" fillId="0" borderId="12" xfId="0" applyBorder="1" applyAlignment="1">
      <alignment horizontal="center" vertical="center"/>
    </xf>
    <xf numFmtId="0" fontId="0" fillId="0" borderId="12" xfId="0" quotePrefix="1" applyBorder="1" applyAlignment="1">
      <alignment horizontal="center" vertical="center"/>
    </xf>
    <xf numFmtId="0" fontId="0" fillId="2" borderId="1" xfId="0" applyFill="1" applyBorder="1" applyProtection="1">
      <protection locked="0"/>
    </xf>
    <xf numFmtId="0" fontId="10" fillId="2" borderId="11" xfId="0" applyFont="1" applyFill="1" applyBorder="1" applyAlignment="1" applyProtection="1">
      <alignment vertical="top"/>
      <protection locked="0"/>
    </xf>
    <xf numFmtId="0" fontId="7" fillId="3" borderId="0" xfId="0" applyFont="1" applyFill="1" applyAlignment="1">
      <alignment vertical="center"/>
    </xf>
    <xf numFmtId="0" fontId="3" fillId="3" borderId="0" xfId="0" applyFont="1" applyFill="1"/>
    <xf numFmtId="0" fontId="0" fillId="3" borderId="0" xfId="0" applyFill="1" applyAlignment="1">
      <alignment vertical="center"/>
    </xf>
    <xf numFmtId="0" fontId="5" fillId="0" borderId="0" xfId="0" applyFont="1"/>
    <xf numFmtId="0" fontId="3" fillId="0" borderId="0" xfId="0" applyFont="1" applyAlignment="1">
      <alignment vertical="top"/>
    </xf>
    <xf numFmtId="171" fontId="0" fillId="0" borderId="0" xfId="0" applyNumberFormat="1"/>
    <xf numFmtId="0" fontId="6" fillId="0" borderId="0" xfId="0" applyFont="1" applyAlignment="1">
      <alignment vertical="center"/>
    </xf>
    <xf numFmtId="0" fontId="5" fillId="0" borderId="0" xfId="0" applyFont="1" applyAlignment="1">
      <alignment horizontal="left"/>
    </xf>
    <xf numFmtId="0" fontId="0" fillId="0" borderId="14" xfId="0" applyBorder="1" applyAlignment="1">
      <alignment vertical="center" wrapText="1"/>
    </xf>
    <xf numFmtId="0" fontId="5" fillId="4" borderId="0" xfId="0" applyFont="1" applyFill="1"/>
    <xf numFmtId="0" fontId="3" fillId="0" borderId="1" xfId="0" applyFont="1" applyBorder="1" applyAlignment="1">
      <alignmen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11"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5" fillId="0" borderId="6" xfId="0" applyFont="1" applyBorder="1" applyAlignment="1">
      <alignment horizontal="center" vertical="center"/>
    </xf>
    <xf numFmtId="0" fontId="0" fillId="0" borderId="14" xfId="0" applyBorder="1" applyAlignment="1">
      <alignment vertical="center"/>
    </xf>
    <xf numFmtId="0" fontId="7" fillId="44" borderId="1" xfId="0" applyFont="1" applyFill="1" applyBorder="1" applyAlignment="1">
      <alignment horizontal="center" vertical="center"/>
    </xf>
    <xf numFmtId="0" fontId="15" fillId="0" borderId="9" xfId="0" applyFont="1" applyBorder="1" applyAlignment="1">
      <alignment horizontal="center" vertical="center"/>
    </xf>
    <xf numFmtId="0" fontId="3" fillId="0" borderId="12" xfId="0" applyFont="1" applyBorder="1" applyAlignment="1">
      <alignment horizontal="center" vertical="center"/>
    </xf>
    <xf numFmtId="16" fontId="0" fillId="0" borderId="0" xfId="0" quotePrefix="1" applyNumberFormat="1" applyAlignment="1">
      <alignment horizontal="right"/>
    </xf>
    <xf numFmtId="0" fontId="15" fillId="0" borderId="3" xfId="0" applyFont="1" applyBorder="1" applyAlignment="1">
      <alignment horizontal="center" vertical="center"/>
    </xf>
    <xf numFmtId="0" fontId="0" fillId="0" borderId="0" xfId="0" quotePrefix="1" applyAlignment="1">
      <alignment horizontal="right"/>
    </xf>
    <xf numFmtId="0" fontId="15" fillId="0" borderId="1" xfId="0" applyFont="1" applyBorder="1" applyAlignment="1">
      <alignment horizontal="center" vertical="center"/>
    </xf>
    <xf numFmtId="0" fontId="0" fillId="0" borderId="12" xfId="0" applyBorder="1" applyAlignment="1">
      <alignment vertical="center"/>
    </xf>
    <xf numFmtId="0" fontId="0" fillId="44" borderId="12" xfId="0" applyFill="1" applyBorder="1" applyAlignment="1">
      <alignment horizontal="left" vertical="center"/>
    </xf>
    <xf numFmtId="0" fontId="0" fillId="0" borderId="1" xfId="0" applyBorder="1" applyAlignment="1">
      <alignment vertical="center"/>
    </xf>
    <xf numFmtId="0" fontId="0" fillId="44" borderId="1" xfId="0" applyFill="1" applyBorder="1" applyAlignment="1">
      <alignment vertical="center"/>
    </xf>
    <xf numFmtId="14" fontId="0" fillId="44" borderId="1" xfId="0" applyNumberFormat="1" applyFill="1" applyBorder="1" applyAlignment="1">
      <alignment vertical="center"/>
    </xf>
    <xf numFmtId="10" fontId="0" fillId="44" borderId="1" xfId="2" applyNumberFormat="1" applyFont="1" applyFill="1" applyBorder="1" applyAlignment="1" applyProtection="1">
      <alignment vertical="center"/>
    </xf>
    <xf numFmtId="4" fontId="0" fillId="44" borderId="1" xfId="0" applyNumberFormat="1" applyFill="1" applyBorder="1" applyAlignment="1">
      <alignment vertical="center"/>
    </xf>
    <xf numFmtId="0" fontId="0" fillId="0" borderId="5" xfId="0" quotePrefix="1" applyBorder="1" applyAlignment="1">
      <alignment vertical="center"/>
    </xf>
    <xf numFmtId="0" fontId="0" fillId="0" borderId="12" xfId="0" applyBorder="1" applyAlignment="1">
      <alignment vertical="center" wrapText="1"/>
    </xf>
    <xf numFmtId="168" fontId="0" fillId="44" borderId="1" xfId="1" applyNumberFormat="1" applyFont="1" applyFill="1" applyBorder="1" applyAlignment="1" applyProtection="1">
      <alignment vertical="center"/>
    </xf>
    <xf numFmtId="0" fontId="0" fillId="0" borderId="5" xfId="0" applyBorder="1" applyAlignment="1">
      <alignment horizontal="center"/>
    </xf>
    <xf numFmtId="0" fontId="0" fillId="0" borderId="12" xfId="0" applyBorder="1" applyAlignment="1">
      <alignment wrapText="1"/>
    </xf>
    <xf numFmtId="168" fontId="0" fillId="0" borderId="1" xfId="1" applyNumberFormat="1" applyFont="1" applyFill="1" applyBorder="1" applyAlignment="1" applyProtection="1">
      <alignment vertical="center"/>
    </xf>
    <xf numFmtId="10" fontId="10" fillId="44" borderId="1" xfId="0" applyNumberFormat="1" applyFont="1" applyFill="1" applyBorder="1" applyAlignment="1">
      <alignment vertical="center"/>
    </xf>
    <xf numFmtId="0" fontId="10" fillId="44" borderId="1" xfId="0" quotePrefix="1" applyFont="1" applyFill="1" applyBorder="1" applyAlignment="1">
      <alignment horizontal="left" vertical="center"/>
    </xf>
    <xf numFmtId="0" fontId="0" fillId="0" borderId="14" xfId="0" applyBorder="1"/>
    <xf numFmtId="14" fontId="10" fillId="44" borderId="1" xfId="0" applyNumberFormat="1" applyFont="1" applyFill="1" applyBorder="1" applyAlignment="1">
      <alignment vertical="center"/>
    </xf>
    <xf numFmtId="0" fontId="10" fillId="44" borderId="1" xfId="0" applyFont="1" applyFill="1" applyBorder="1" applyAlignment="1">
      <alignment horizontal="left" vertical="center"/>
    </xf>
    <xf numFmtId="0" fontId="5" fillId="4" borderId="3" xfId="0" applyFont="1" applyFill="1" applyBorder="1"/>
    <xf numFmtId="0" fontId="5" fillId="4" borderId="4" xfId="0" applyFont="1" applyFill="1" applyBorder="1"/>
    <xf numFmtId="0" fontId="5" fillId="4" borderId="4" xfId="0" applyFont="1" applyFill="1" applyBorder="1" applyAlignment="1">
      <alignment horizontal="center" vertical="center"/>
    </xf>
    <xf numFmtId="0" fontId="18" fillId="0" borderId="0" xfId="0" applyFont="1"/>
    <xf numFmtId="0" fontId="4" fillId="0" borderId="1" xfId="0" applyFont="1" applyBorder="1" applyAlignment="1">
      <alignment vertical="center"/>
    </xf>
    <xf numFmtId="0" fontId="48" fillId="0" borderId="1" xfId="0" applyFont="1" applyBorder="1" applyAlignment="1">
      <alignment horizontal="center" vertical="center"/>
    </xf>
    <xf numFmtId="166" fontId="0" fillId="6" borderId="1" xfId="0" applyNumberFormat="1" applyFill="1" applyBorder="1" applyAlignment="1">
      <alignment horizontal="center" vertical="center" textRotation="90" wrapText="1"/>
    </xf>
    <xf numFmtId="0" fontId="10" fillId="0" borderId="1" xfId="0" applyFont="1" applyBorder="1" applyAlignment="1">
      <alignment horizontal="center" vertical="center"/>
    </xf>
    <xf numFmtId="0" fontId="10" fillId="44" borderId="1" xfId="0" applyFont="1" applyFill="1" applyBorder="1" applyAlignment="1">
      <alignment horizontal="center" vertical="center"/>
    </xf>
    <xf numFmtId="0" fontId="0" fillId="0" borderId="1" xfId="0" quotePrefix="1" applyBorder="1" applyAlignment="1">
      <alignment vertical="center"/>
    </xf>
    <xf numFmtId="0" fontId="10" fillId="4" borderId="1" xfId="0" applyFont="1" applyFill="1" applyBorder="1"/>
    <xf numFmtId="0" fontId="0" fillId="4" borderId="1" xfId="0" applyFill="1" applyBorder="1" applyAlignment="1">
      <alignment horizontal="center"/>
    </xf>
    <xf numFmtId="1" fontId="18" fillId="9" borderId="1" xfId="0" applyNumberFormat="1" applyFont="1" applyFill="1" applyBorder="1" applyAlignment="1">
      <alignment horizontal="center" vertical="center"/>
    </xf>
    <xf numFmtId="1" fontId="18" fillId="44" borderId="1" xfId="0" applyNumberFormat="1" applyFont="1" applyFill="1" applyBorder="1" applyAlignment="1">
      <alignment horizontal="center" vertical="center"/>
    </xf>
    <xf numFmtId="165" fontId="0" fillId="6" borderId="1" xfId="1" applyNumberFormat="1" applyFont="1" applyFill="1" applyBorder="1" applyAlignment="1" applyProtection="1">
      <alignment vertical="center"/>
    </xf>
    <xf numFmtId="0" fontId="12" fillId="0" borderId="1" xfId="0" applyFont="1" applyBorder="1" applyAlignment="1">
      <alignment vertical="center"/>
    </xf>
    <xf numFmtId="0" fontId="3" fillId="0" borderId="12" xfId="0" applyFont="1" applyBorder="1" applyAlignment="1">
      <alignment vertical="center"/>
    </xf>
    <xf numFmtId="0" fontId="3" fillId="44" borderId="12" xfId="0" applyFont="1" applyFill="1" applyBorder="1" applyAlignment="1">
      <alignment vertical="center"/>
    </xf>
    <xf numFmtId="0" fontId="13" fillId="0" borderId="1" xfId="0" applyFont="1" applyBorder="1" applyAlignment="1">
      <alignment vertical="center"/>
    </xf>
    <xf numFmtId="0" fontId="0" fillId="44" borderId="14" xfId="0" applyFill="1" applyBorder="1" applyAlignment="1">
      <alignment vertical="center"/>
    </xf>
    <xf numFmtId="165" fontId="0" fillId="6" borderId="1" xfId="0" applyNumberFormat="1" applyFill="1" applyBorder="1" applyAlignment="1">
      <alignment vertical="center"/>
    </xf>
    <xf numFmtId="0" fontId="0" fillId="44" borderId="15" xfId="0" applyFill="1" applyBorder="1" applyAlignment="1">
      <alignment vertical="center"/>
    </xf>
    <xf numFmtId="165" fontId="0" fillId="44" borderId="12" xfId="1" applyNumberFormat="1" applyFont="1" applyFill="1" applyBorder="1" applyAlignment="1" applyProtection="1">
      <alignment horizontal="right" vertical="center"/>
    </xf>
    <xf numFmtId="166" fontId="1" fillId="6" borderId="1" xfId="1" applyNumberFormat="1" applyFill="1" applyBorder="1" applyAlignment="1" applyProtection="1">
      <alignment horizontal="right" vertical="center"/>
    </xf>
    <xf numFmtId="164" fontId="0" fillId="6" borderId="1" xfId="1" applyFont="1" applyFill="1" applyBorder="1" applyAlignment="1" applyProtection="1">
      <alignment vertical="center"/>
    </xf>
    <xf numFmtId="165" fontId="0" fillId="44" borderId="14" xfId="1" applyNumberFormat="1" applyFont="1" applyFill="1" applyBorder="1" applyAlignment="1" applyProtection="1">
      <alignment horizontal="right" vertical="center"/>
    </xf>
    <xf numFmtId="165" fontId="0" fillId="44" borderId="9" xfId="1" applyNumberFormat="1" applyFont="1" applyFill="1" applyBorder="1" applyAlignment="1" applyProtection="1">
      <alignment horizontal="right" vertical="center"/>
    </xf>
    <xf numFmtId="185" fontId="3" fillId="6" borderId="14" xfId="1" applyNumberFormat="1" applyFont="1" applyFill="1" applyBorder="1" applyAlignment="1" applyProtection="1">
      <alignment vertical="center"/>
    </xf>
    <xf numFmtId="0" fontId="49" fillId="45" borderId="0" xfId="0" applyFont="1" applyFill="1"/>
    <xf numFmtId="0" fontId="15" fillId="0" borderId="12" xfId="0" applyFont="1" applyBorder="1" applyAlignment="1">
      <alignment horizontal="center" vertical="center"/>
    </xf>
    <xf numFmtId="0" fontId="4" fillId="0" borderId="12" xfId="0" applyFont="1" applyBorder="1" applyAlignment="1">
      <alignment vertical="center"/>
    </xf>
    <xf numFmtId="0" fontId="3" fillId="44" borderId="1" xfId="0" applyFont="1" applyFill="1" applyBorder="1" applyAlignment="1">
      <alignment horizontal="center" vertical="center"/>
    </xf>
    <xf numFmtId="174" fontId="0" fillId="44" borderId="1" xfId="1" applyNumberFormat="1" applyFont="1" applyFill="1" applyBorder="1" applyAlignment="1" applyProtection="1">
      <alignment horizontal="righ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7" xfId="0" applyFont="1" applyBorder="1"/>
    <xf numFmtId="0" fontId="2" fillId="0" borderId="8" xfId="0" applyFont="1" applyBorder="1"/>
    <xf numFmtId="0" fontId="2" fillId="0" borderId="2" xfId="0" applyFont="1" applyBorder="1" applyAlignment="1">
      <alignment vertical="center"/>
    </xf>
    <xf numFmtId="0" fontId="2" fillId="0" borderId="13" xfId="0" applyFont="1" applyBorder="1"/>
    <xf numFmtId="0" fontId="2" fillId="0" borderId="9" xfId="0" applyFont="1" applyBorder="1" applyAlignment="1">
      <alignment vertical="center"/>
    </xf>
    <xf numFmtId="0" fontId="2" fillId="0" borderId="10" xfId="0" applyFont="1" applyBorder="1" applyAlignment="1">
      <alignment vertical="center"/>
    </xf>
    <xf numFmtId="0" fontId="2" fillId="0" borderId="10" xfId="0" applyFont="1" applyBorder="1"/>
    <xf numFmtId="0" fontId="2" fillId="0" borderId="11" xfId="0" applyFont="1" applyBorder="1"/>
    <xf numFmtId="165" fontId="0" fillId="6" borderId="3" xfId="1" applyNumberFormat="1" applyFont="1" applyFill="1" applyBorder="1" applyAlignment="1" applyProtection="1">
      <alignment vertical="center"/>
    </xf>
    <xf numFmtId="10" fontId="0" fillId="0" borderId="3" xfId="0" applyNumberFormat="1" applyBorder="1" applyAlignment="1">
      <alignment vertical="center"/>
    </xf>
    <xf numFmtId="10" fontId="0" fillId="44" borderId="1" xfId="0" applyNumberFormat="1" applyFill="1" applyBorder="1" applyAlignment="1">
      <alignment vertical="center"/>
    </xf>
    <xf numFmtId="165" fontId="3" fillId="0" borderId="1" xfId="0" applyNumberFormat="1" applyFont="1" applyBorder="1" applyAlignment="1">
      <alignment vertical="center"/>
    </xf>
    <xf numFmtId="165" fontId="3" fillId="44" borderId="1" xfId="0" applyNumberFormat="1" applyFont="1" applyFill="1" applyBorder="1" applyAlignment="1">
      <alignment vertical="center"/>
    </xf>
    <xf numFmtId="177" fontId="0" fillId="44" borderId="1" xfId="1" applyNumberFormat="1" applyFont="1" applyFill="1" applyBorder="1" applyAlignment="1" applyProtection="1">
      <alignment horizontal="right" vertical="center"/>
    </xf>
    <xf numFmtId="0" fontId="0" fillId="4" borderId="13" xfId="0" applyFill="1" applyBorder="1"/>
    <xf numFmtId="0" fontId="0" fillId="4" borderId="13" xfId="0" applyFill="1" applyBorder="1" applyAlignment="1">
      <alignment horizontal="center" vertical="center"/>
    </xf>
    <xf numFmtId="174" fontId="1" fillId="44" borderId="1" xfId="1" applyNumberFormat="1" applyFont="1" applyFill="1" applyBorder="1" applyAlignment="1" applyProtection="1">
      <alignment horizontal="right" vertical="center"/>
    </xf>
    <xf numFmtId="164" fontId="0" fillId="6" borderId="1" xfId="0" applyNumberFormat="1" applyFill="1" applyBorder="1" applyAlignment="1">
      <alignment horizontal="right" vertical="center"/>
    </xf>
    <xf numFmtId="164" fontId="0" fillId="44" borderId="1" xfId="0" applyNumberFormat="1" applyFill="1" applyBorder="1" applyAlignment="1">
      <alignment horizontal="right" vertical="center"/>
    </xf>
    <xf numFmtId="164" fontId="0" fillId="2" borderId="1" xfId="0" applyNumberFormat="1" applyFill="1" applyBorder="1" applyAlignment="1">
      <alignment horizontal="right" vertical="center"/>
    </xf>
    <xf numFmtId="164" fontId="0" fillId="44" borderId="14" xfId="0" applyNumberFormat="1" applyFill="1" applyBorder="1" applyAlignment="1">
      <alignment horizontal="right" vertical="center"/>
    </xf>
    <xf numFmtId="165" fontId="0" fillId="6" borderId="1" xfId="0" applyNumberFormat="1" applyFill="1" applyBorder="1" applyAlignment="1">
      <alignment horizontal="right" vertical="center"/>
    </xf>
    <xf numFmtId="165" fontId="0" fillId="44" borderId="14" xfId="0" applyNumberFormat="1" applyFill="1" applyBorder="1" applyAlignment="1">
      <alignment horizontal="right" vertical="center"/>
    </xf>
    <xf numFmtId="0" fontId="0" fillId="0" borderId="7" xfId="0" applyBorder="1" applyAlignment="1">
      <alignment vertical="center"/>
    </xf>
    <xf numFmtId="0" fontId="5" fillId="4" borderId="3" xfId="0" applyFont="1" applyFill="1" applyBorder="1" applyAlignment="1">
      <alignment horizontal="left"/>
    </xf>
    <xf numFmtId="0" fontId="5" fillId="4" borderId="4" xfId="0" applyFont="1" applyFill="1" applyBorder="1" applyAlignment="1">
      <alignment horizontal="left"/>
    </xf>
    <xf numFmtId="0" fontId="5" fillId="4" borderId="5" xfId="0" applyFont="1" applyFill="1" applyBorder="1" applyAlignment="1">
      <alignment horizontal="left"/>
    </xf>
    <xf numFmtId="0" fontId="5" fillId="4" borderId="7" xfId="0" applyFont="1" applyFill="1" applyBorder="1" applyAlignment="1">
      <alignment horizontal="left"/>
    </xf>
    <xf numFmtId="0" fontId="6" fillId="0" borderId="1" xfId="0" applyFont="1" applyBorder="1" applyAlignment="1">
      <alignment vertical="center"/>
    </xf>
    <xf numFmtId="0" fontId="5" fillId="4" borderId="0" xfId="0" applyFont="1" applyFill="1" applyAlignment="1">
      <alignment horizontal="left"/>
    </xf>
    <xf numFmtId="0" fontId="5" fillId="0" borderId="2" xfId="0" applyFont="1" applyBorder="1" applyAlignment="1">
      <alignment horizontal="left"/>
    </xf>
    <xf numFmtId="0" fontId="6" fillId="0" borderId="12" xfId="0" applyFont="1" applyBorder="1" applyAlignment="1">
      <alignment vertical="center"/>
    </xf>
    <xf numFmtId="0" fontId="0" fillId="0" borderId="9" xfId="0" applyBorder="1" applyAlignment="1">
      <alignment vertical="center"/>
    </xf>
    <xf numFmtId="165" fontId="0" fillId="44" borderId="1" xfId="0" applyNumberFormat="1" applyFill="1" applyBorder="1" applyAlignment="1">
      <alignment horizontal="right" vertical="center"/>
    </xf>
    <xf numFmtId="0" fontId="26" fillId="0" borderId="0" xfId="0" applyFont="1" applyAlignment="1">
      <alignment vertical="center"/>
    </xf>
    <xf numFmtId="0" fontId="6" fillId="0" borderId="3" xfId="258" applyFont="1" applyBorder="1" applyAlignment="1">
      <alignment vertical="center"/>
    </xf>
    <xf numFmtId="0" fontId="1" fillId="0" borderId="4" xfId="258" applyBorder="1"/>
    <xf numFmtId="0" fontId="1" fillId="44" borderId="1" xfId="258" applyFill="1" applyBorder="1"/>
    <xf numFmtId="0" fontId="1" fillId="0" borderId="14" xfId="258" applyBorder="1" applyAlignment="1">
      <alignment vertical="center"/>
    </xf>
    <xf numFmtId="0" fontId="1" fillId="0" borderId="1" xfId="258" applyBorder="1" applyAlignment="1">
      <alignment vertical="center"/>
    </xf>
    <xf numFmtId="171" fontId="1" fillId="44" borderId="1" xfId="258" applyNumberFormat="1" applyFill="1" applyBorder="1" applyAlignment="1">
      <alignment horizontal="center" vertical="center"/>
    </xf>
    <xf numFmtId="0" fontId="3" fillId="0" borderId="3" xfId="258" applyFont="1" applyBorder="1" applyAlignment="1">
      <alignment vertical="center"/>
    </xf>
    <xf numFmtId="0" fontId="3" fillId="0" borderId="3" xfId="258" applyFont="1" applyBorder="1" applyAlignment="1">
      <alignment horizontal="center" vertical="center"/>
    </xf>
    <xf numFmtId="0" fontId="3" fillId="44" borderId="1" xfId="258" applyFont="1" applyFill="1" applyBorder="1" applyAlignment="1">
      <alignment horizontal="center" vertical="center"/>
    </xf>
    <xf numFmtId="0" fontId="1" fillId="0" borderId="5" xfId="258" applyBorder="1" applyAlignment="1">
      <alignment vertical="center"/>
    </xf>
    <xf numFmtId="0" fontId="1" fillId="0" borderId="1" xfId="258" applyBorder="1"/>
    <xf numFmtId="0" fontId="2" fillId="0" borderId="0" xfId="0" applyFont="1" applyAlignment="1">
      <alignment horizontal="left"/>
    </xf>
    <xf numFmtId="171" fontId="0" fillId="0" borderId="0" xfId="0" applyNumberFormat="1" applyAlignment="1">
      <alignment vertical="center"/>
    </xf>
    <xf numFmtId="165" fontId="3" fillId="6" borderId="14" xfId="1" applyNumberFormat="1" applyFont="1" applyFill="1" applyBorder="1" applyAlignment="1" applyProtection="1">
      <alignment vertical="center"/>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0" xfId="0"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2" xfId="0" applyBorder="1" applyAlignment="1">
      <alignment horizontal="left" vertical="center" wrapText="1"/>
    </xf>
    <xf numFmtId="0" fontId="0" fillId="0" borderId="13" xfId="0" applyBorder="1" applyAlignment="1">
      <alignment horizontal="left" vertical="center" wrapText="1"/>
    </xf>
    <xf numFmtId="0" fontId="3" fillId="0" borderId="0" xfId="0" applyFont="1" applyAlignment="1">
      <alignment horizontal="left" wrapText="1"/>
    </xf>
    <xf numFmtId="0" fontId="10" fillId="0" borderId="0" xfId="0" applyFont="1" applyAlignment="1">
      <alignment horizontal="left" vertical="top" wrapText="1"/>
    </xf>
    <xf numFmtId="0" fontId="10" fillId="0" borderId="0" xfId="0" applyFont="1" applyAlignment="1">
      <alignment horizontal="left" vertical="top"/>
    </xf>
    <xf numFmtId="0" fontId="0" fillId="0" borderId="0" xfId="0" applyAlignment="1">
      <alignment horizontal="left" vertical="top" wrapText="1"/>
    </xf>
    <xf numFmtId="0" fontId="0" fillId="2" borderId="0" xfId="0" applyFill="1" applyAlignment="1" applyProtection="1">
      <alignment horizontal="left" vertical="center"/>
      <protection locked="0"/>
    </xf>
    <xf numFmtId="0" fontId="0" fillId="0" borderId="1" xfId="0" quotePrefix="1" applyBorder="1" applyAlignment="1">
      <alignment horizontal="center" vertical="center" wrapText="1"/>
    </xf>
    <xf numFmtId="0" fontId="0" fillId="0" borderId="1" xfId="0" applyBorder="1" applyAlignment="1">
      <alignment horizontal="center" vertical="center" wrapText="1"/>
    </xf>
    <xf numFmtId="0" fontId="0" fillId="2" borderId="1" xfId="0" applyFill="1" applyBorder="1" applyAlignment="1" applyProtection="1">
      <alignment horizontal="left" vertical="center" wrapText="1"/>
      <protection locked="0"/>
    </xf>
    <xf numFmtId="0" fontId="0" fillId="2" borderId="1" xfId="0" quotePrefix="1" applyFill="1" applyBorder="1" applyAlignment="1" applyProtection="1">
      <alignment horizontal="center" vertical="center" wrapText="1"/>
      <protection locked="0"/>
    </xf>
    <xf numFmtId="0" fontId="10" fillId="0" borderId="14" xfId="0" applyFont="1" applyBorder="1" applyAlignment="1">
      <alignment horizontal="left" vertical="center" wrapText="1"/>
    </xf>
    <xf numFmtId="0" fontId="10" fillId="0" borderId="12" xfId="0" applyFont="1" applyBorder="1" applyAlignment="1">
      <alignment horizontal="left" vertical="center" wrapText="1"/>
    </xf>
    <xf numFmtId="0" fontId="0" fillId="0" borderId="14" xfId="0" applyBorder="1" applyAlignment="1">
      <alignment horizontal="left" vertical="center" wrapText="1"/>
    </xf>
    <xf numFmtId="0" fontId="0" fillId="0" borderId="12" xfId="0" applyBorder="1" applyAlignment="1">
      <alignment horizontal="left" vertical="center" wrapText="1"/>
    </xf>
    <xf numFmtId="0" fontId="0" fillId="0" borderId="14" xfId="0" applyBorder="1" applyAlignment="1">
      <alignment horizontal="center" vertical="center"/>
    </xf>
    <xf numFmtId="0" fontId="0" fillId="0" borderId="12" xfId="0" applyBorder="1" applyAlignment="1">
      <alignment horizontal="center" vertical="center"/>
    </xf>
    <xf numFmtId="0" fontId="0" fillId="0" borderId="14" xfId="0" quotePrefix="1" applyBorder="1" applyAlignment="1">
      <alignment horizontal="center" vertical="center"/>
    </xf>
    <xf numFmtId="0" fontId="0" fillId="0" borderId="12" xfId="0" quotePrefix="1" applyBorder="1" applyAlignment="1">
      <alignment horizontal="center" vertical="center"/>
    </xf>
    <xf numFmtId="0" fontId="0" fillId="0" borderId="14" xfId="0" applyBorder="1" applyAlignment="1">
      <alignment horizontal="left" vertical="center"/>
    </xf>
    <xf numFmtId="0" fontId="0" fillId="0" borderId="12" xfId="0" applyBorder="1" applyAlignment="1">
      <alignment horizontal="left" vertical="center"/>
    </xf>
    <xf numFmtId="0" fontId="0" fillId="2" borderId="5" xfId="0" applyFill="1" applyBorder="1" applyAlignment="1" applyProtection="1">
      <alignment horizontal="center" vertical="center" wrapText="1"/>
      <protection locked="0"/>
    </xf>
    <xf numFmtId="0" fontId="3" fillId="4" borderId="1" xfId="0" applyFont="1" applyFill="1" applyBorder="1" applyAlignment="1">
      <alignment horizontal="center" vertical="center" wrapText="1"/>
    </xf>
    <xf numFmtId="0" fontId="0" fillId="2" borderId="14" xfId="0" applyFill="1" applyBorder="1" applyAlignment="1" applyProtection="1">
      <alignment horizontal="center" vertical="center" wrapText="1"/>
      <protection locked="0"/>
    </xf>
    <xf numFmtId="0" fontId="0" fillId="2" borderId="12" xfId="0" applyFill="1" applyBorder="1" applyAlignment="1" applyProtection="1">
      <alignment horizontal="center" vertical="center" wrapText="1"/>
      <protection locked="0"/>
    </xf>
    <xf numFmtId="0" fontId="0" fillId="0" borderId="0" xfId="0" applyAlignment="1">
      <alignment horizontal="left" vertical="center"/>
    </xf>
    <xf numFmtId="0" fontId="3" fillId="4" borderId="1" xfId="0" applyFont="1" applyFill="1" applyBorder="1" applyAlignment="1">
      <alignment horizontal="center" vertical="center"/>
    </xf>
    <xf numFmtId="0" fontId="3" fillId="4" borderId="8"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1" xfId="0" applyFont="1" applyFill="1" applyBorder="1" applyAlignment="1">
      <alignment horizontal="center" wrapText="1"/>
    </xf>
    <xf numFmtId="0" fontId="3" fillId="4" borderId="1" xfId="0" applyFont="1" applyFill="1" applyBorder="1" applyAlignment="1">
      <alignment horizontal="left" vertical="center" wrapText="1"/>
    </xf>
    <xf numFmtId="0" fontId="3" fillId="4" borderId="6" xfId="0" applyFont="1" applyFill="1" applyBorder="1" applyAlignment="1">
      <alignment horizontal="center" vertical="center"/>
    </xf>
    <xf numFmtId="0" fontId="3" fillId="4" borderId="8" xfId="0" applyFont="1" applyFill="1" applyBorder="1" applyAlignment="1">
      <alignment horizontal="center" vertical="center"/>
    </xf>
    <xf numFmtId="0" fontId="3" fillId="4" borderId="9"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14"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0" fillId="2" borderId="14" xfId="0" applyFill="1" applyBorder="1" applyAlignment="1" applyProtection="1">
      <alignment horizontal="left" vertical="center" wrapText="1"/>
      <protection locked="0"/>
    </xf>
    <xf numFmtId="0" fontId="0" fillId="2" borderId="12" xfId="0" applyFill="1" applyBorder="1" applyAlignment="1" applyProtection="1">
      <alignment horizontal="left" vertical="center" wrapText="1"/>
      <protection locked="0"/>
    </xf>
    <xf numFmtId="0" fontId="7" fillId="3" borderId="0" xfId="0" applyFont="1" applyFill="1" applyAlignment="1">
      <alignment horizontal="right"/>
    </xf>
    <xf numFmtId="0" fontId="0" fillId="0" borderId="0" xfId="0" quotePrefix="1" applyAlignment="1">
      <alignment horizontal="left" vertical="top"/>
    </xf>
    <xf numFmtId="0" fontId="10" fillId="0" borderId="0" xfId="0" applyFont="1" applyAlignment="1">
      <alignment horizontal="left" vertical="center" wrapText="1"/>
    </xf>
    <xf numFmtId="0" fontId="3" fillId="0" borderId="14" xfId="0" applyFont="1" applyBorder="1" applyAlignment="1">
      <alignment horizontal="center"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3" fillId="0" borderId="14"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5" xfId="0" applyFont="1" applyBorder="1" applyAlignment="1">
      <alignment horizontal="center" vertical="center" wrapText="1"/>
    </xf>
    <xf numFmtId="0" fontId="3" fillId="0" borderId="6" xfId="0" applyFont="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left" vertical="center" wrapText="1"/>
    </xf>
    <xf numFmtId="0" fontId="3" fillId="0" borderId="13" xfId="0" applyFont="1" applyBorder="1" applyAlignment="1">
      <alignment horizontal="left" vertical="center" wrapText="1"/>
    </xf>
    <xf numFmtId="0" fontId="0" fillId="0" borderId="15" xfId="0" applyBorder="1" applyAlignment="1">
      <alignment horizontal="left" vertical="center" wrapText="1"/>
    </xf>
    <xf numFmtId="0" fontId="0" fillId="0" borderId="1" xfId="0" quotePrefix="1" applyBorder="1" applyAlignment="1">
      <alignment horizontal="left" wrapText="1"/>
    </xf>
    <xf numFmtId="0" fontId="10" fillId="0" borderId="0" xfId="0" applyFont="1" applyAlignment="1">
      <alignment horizontal="left" wrapText="1"/>
    </xf>
    <xf numFmtId="0" fontId="0" fillId="9" borderId="21" xfId="0" applyFill="1" applyBorder="1" applyAlignment="1">
      <alignment horizontal="center" vertical="center" textRotation="90" wrapText="1"/>
    </xf>
    <xf numFmtId="0" fontId="0" fillId="9" borderId="0" xfId="0" applyFill="1" applyAlignment="1">
      <alignment horizontal="center" vertical="center" textRotation="90" wrapText="1"/>
    </xf>
    <xf numFmtId="0" fontId="0" fillId="9" borderId="36" xfId="0" applyFill="1" applyBorder="1" applyAlignment="1">
      <alignment horizontal="center" vertical="center" textRotation="90" wrapText="1"/>
    </xf>
    <xf numFmtId="0" fontId="0" fillId="0" borderId="21" xfId="0" applyBorder="1" applyAlignment="1">
      <alignment horizontal="center" vertical="top" textRotation="90"/>
    </xf>
    <xf numFmtId="0" fontId="0" fillId="0" borderId="0" xfId="0" applyAlignment="1">
      <alignment horizontal="center" vertical="top" textRotation="90"/>
    </xf>
    <xf numFmtId="0" fontId="0" fillId="0" borderId="10" xfId="0" applyBorder="1" applyAlignment="1">
      <alignment horizontal="center" vertical="top" textRotation="90"/>
    </xf>
    <xf numFmtId="0" fontId="3" fillId="0" borderId="7" xfId="0" applyFont="1" applyBorder="1" applyAlignment="1">
      <alignment horizontal="left" vertical="center" wrapText="1"/>
    </xf>
    <xf numFmtId="0" fontId="3" fillId="0" borderId="3" xfId="0" applyFont="1" applyBorder="1" applyAlignment="1">
      <alignment horizontal="left" vertical="center" wrapText="1"/>
    </xf>
    <xf numFmtId="0" fontId="3" fillId="0" borderId="5" xfId="0" applyFont="1" applyBorder="1" applyAlignment="1">
      <alignment horizontal="left" vertical="center" wrapText="1"/>
    </xf>
    <xf numFmtId="0" fontId="7" fillId="44" borderId="3" xfId="0" applyFont="1" applyFill="1" applyBorder="1" applyAlignment="1">
      <alignment horizontal="center" vertical="center"/>
    </xf>
    <xf numFmtId="0" fontId="7" fillId="44" borderId="4" xfId="0" applyFont="1" applyFill="1" applyBorder="1" applyAlignment="1">
      <alignment horizontal="center" vertical="center"/>
    </xf>
    <xf numFmtId="0" fontId="7" fillId="44" borderId="5" xfId="0" applyFont="1" applyFill="1" applyBorder="1" applyAlignment="1">
      <alignment horizontal="center" vertical="center"/>
    </xf>
    <xf numFmtId="183" fontId="1" fillId="6" borderId="3" xfId="258" quotePrefix="1" applyNumberFormat="1" applyFill="1" applyBorder="1" applyAlignment="1">
      <alignment horizontal="center" vertical="center"/>
    </xf>
    <xf numFmtId="183" fontId="1" fillId="6" borderId="5" xfId="258" applyNumberFormat="1" applyFill="1" applyBorder="1" applyAlignment="1">
      <alignment horizontal="center" vertical="center"/>
    </xf>
    <xf numFmtId="0" fontId="0" fillId="0" borderId="1" xfId="0" applyBorder="1" applyAlignment="1">
      <alignment horizontal="left"/>
    </xf>
    <xf numFmtId="0" fontId="2" fillId="0" borderId="1" xfId="0" applyFont="1" applyBorder="1" applyAlignment="1">
      <alignment horizontal="left"/>
    </xf>
    <xf numFmtId="0" fontId="3" fillId="0" borderId="1" xfId="0" applyFont="1" applyBorder="1" applyAlignment="1">
      <alignment horizontal="left" vertical="center"/>
    </xf>
    <xf numFmtId="0" fontId="0" fillId="0" borderId="1" xfId="0" applyBorder="1" applyAlignment="1">
      <alignment horizontal="left" vertical="center" wrapText="1"/>
    </xf>
    <xf numFmtId="0" fontId="3" fillId="0" borderId="5" xfId="0" applyFont="1" applyBorder="1" applyAlignment="1">
      <alignment horizontal="left"/>
    </xf>
    <xf numFmtId="0" fontId="3" fillId="0" borderId="1" xfId="0" applyFont="1" applyBorder="1" applyAlignment="1">
      <alignment horizontal="left"/>
    </xf>
    <xf numFmtId="0" fontId="0" fillId="0" borderId="12" xfId="0" applyBorder="1" applyAlignment="1">
      <alignment horizontal="left"/>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5" xfId="0" applyBorder="1" applyAlignment="1">
      <alignment horizontal="left"/>
    </xf>
    <xf numFmtId="0" fontId="0" fillId="2" borderId="6" xfId="0" applyFill="1" applyBorder="1" applyAlignment="1" applyProtection="1">
      <alignment horizontal="left" vertical="center" wrapText="1"/>
      <protection locked="0"/>
    </xf>
    <xf numFmtId="0" fontId="0" fillId="2" borderId="7" xfId="0" applyFill="1" applyBorder="1" applyAlignment="1" applyProtection="1">
      <alignment horizontal="left" vertical="center" wrapText="1"/>
      <protection locked="0"/>
    </xf>
    <xf numFmtId="0" fontId="0" fillId="2" borderId="8" xfId="0" applyFill="1" applyBorder="1" applyAlignment="1" applyProtection="1">
      <alignment horizontal="left" vertical="center" wrapText="1"/>
      <protection locked="0"/>
    </xf>
    <xf numFmtId="0" fontId="10" fillId="2" borderId="1" xfId="0" applyFont="1" applyFill="1" applyBorder="1" applyAlignment="1" applyProtection="1">
      <alignment horizontal="left" vertical="center" wrapText="1"/>
      <protection locked="0"/>
    </xf>
    <xf numFmtId="0" fontId="0" fillId="0" borderId="1" xfId="0" applyBorder="1" applyAlignment="1">
      <alignment horizontal="left" vertical="center"/>
    </xf>
    <xf numFmtId="0" fontId="0" fillId="2" borderId="1" xfId="0" applyFill="1" applyBorder="1" applyAlignment="1">
      <alignment horizontal="left" vertical="center"/>
    </xf>
    <xf numFmtId="0" fontId="0" fillId="0" borderId="10" xfId="0" applyBorder="1" applyAlignment="1">
      <alignment horizontal="left" vertical="top" wrapText="1"/>
    </xf>
    <xf numFmtId="0" fontId="0" fillId="0" borderId="1" xfId="0" applyBorder="1" applyAlignment="1">
      <alignment horizontal="center" vertical="center"/>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1" fillId="0" borderId="5" xfId="0" applyFont="1" applyBorder="1" applyAlignment="1">
      <alignment horizontal="left" vertical="center"/>
    </xf>
    <xf numFmtId="0" fontId="11" fillId="2" borderId="1" xfId="0" applyFont="1" applyFill="1" applyBorder="1" applyAlignment="1" applyProtection="1">
      <alignment horizontal="left" vertical="center" wrapText="1"/>
      <protection locked="0"/>
    </xf>
    <xf numFmtId="0" fontId="0" fillId="0" borderId="5" xfId="0" applyBorder="1" applyAlignment="1">
      <alignment horizontal="left" vertical="top" wrapText="1"/>
    </xf>
    <xf numFmtId="0" fontId="0" fillId="0" borderId="1" xfId="0" applyBorder="1" applyAlignment="1">
      <alignment horizontal="left" vertical="top" wrapText="1"/>
    </xf>
    <xf numFmtId="0" fontId="3" fillId="0" borderId="12" xfId="0" applyFont="1" applyBorder="1" applyAlignment="1">
      <alignment horizontal="left" vertical="center"/>
    </xf>
    <xf numFmtId="0" fontId="0" fillId="2" borderId="3" xfId="0" applyFill="1" applyBorder="1" applyAlignment="1" applyProtection="1">
      <alignment horizontal="left" vertical="center" wrapText="1"/>
      <protection locked="0"/>
    </xf>
    <xf numFmtId="0" fontId="0" fillId="2" borderId="5" xfId="0" applyFill="1" applyBorder="1" applyAlignment="1" applyProtection="1">
      <alignment horizontal="left" vertical="center" wrapText="1"/>
      <protection locked="0"/>
    </xf>
    <xf numFmtId="0" fontId="11" fillId="0" borderId="1" xfId="0" applyFont="1" applyBorder="1" applyAlignment="1">
      <alignment horizontal="left" vertical="center"/>
    </xf>
    <xf numFmtId="0" fontId="0" fillId="0" borderId="3" xfId="0" applyBorder="1" applyAlignment="1">
      <alignment horizontal="left"/>
    </xf>
    <xf numFmtId="0" fontId="0" fillId="2" borderId="1" xfId="0" applyFill="1" applyBorder="1" applyAlignment="1" applyProtection="1">
      <alignment vertical="center" wrapText="1"/>
      <protection locked="0"/>
    </xf>
    <xf numFmtId="0" fontId="21" fillId="0" borderId="10" xfId="257" applyBorder="1" applyAlignment="1" applyProtection="1">
      <alignment horizontal="left" vertical="center" wrapText="1"/>
    </xf>
    <xf numFmtId="0" fontId="21" fillId="0" borderId="11" xfId="257" applyBorder="1" applyAlignment="1" applyProtection="1">
      <alignment horizontal="left" vertical="center"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0" fillId="0" borderId="4" xfId="0" applyBorder="1" applyAlignment="1">
      <alignment horizontal="left"/>
    </xf>
    <xf numFmtId="0" fontId="0" fillId="0" borderId="14" xfId="0" applyBorder="1" applyAlignment="1">
      <alignment horizontal="left"/>
    </xf>
    <xf numFmtId="0" fontId="0" fillId="0" borderId="3" xfId="0" applyBorder="1" applyAlignment="1">
      <alignment horizontal="left" wrapText="1"/>
    </xf>
    <xf numFmtId="0" fontId="0" fillId="0" borderId="5" xfId="0" applyBorder="1" applyAlignment="1">
      <alignment horizontal="left" wrapText="1"/>
    </xf>
    <xf numFmtId="0" fontId="0" fillId="2" borderId="1" xfId="0" quotePrefix="1" applyFill="1" applyBorder="1" applyAlignment="1" applyProtection="1">
      <alignment vertical="center" wrapText="1"/>
      <protection locked="0"/>
    </xf>
    <xf numFmtId="0" fontId="10" fillId="0" borderId="1" xfId="0" applyFont="1" applyBorder="1" applyAlignment="1">
      <alignment horizontal="left" vertical="center" wrapText="1"/>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10" fillId="0" borderId="9" xfId="0" applyFont="1" applyBorder="1" applyAlignment="1">
      <alignment horizontal="left"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0" fillId="0" borderId="0" xfId="0" applyAlignment="1">
      <alignment vertical="center"/>
    </xf>
    <xf numFmtId="0" fontId="0" fillId="0" borderId="13" xfId="0" applyBorder="1" applyAlignment="1">
      <alignment vertical="center"/>
    </xf>
    <xf numFmtId="0" fontId="0" fillId="0" borderId="10" xfId="0" applyBorder="1" applyAlignment="1">
      <alignment vertical="center" wrapText="1"/>
    </xf>
    <xf numFmtId="0" fontId="0" fillId="0" borderId="11" xfId="0" applyBorder="1" applyAlignment="1">
      <alignment vertical="center" wrapText="1"/>
    </xf>
    <xf numFmtId="0" fontId="0" fillId="2" borderId="10" xfId="0" applyFill="1" applyBorder="1" applyAlignment="1" applyProtection="1">
      <alignment vertical="center" wrapText="1"/>
      <protection locked="0"/>
    </xf>
    <xf numFmtId="0" fontId="0" fillId="2" borderId="11" xfId="0" applyFill="1" applyBorder="1" applyAlignment="1" applyProtection="1">
      <alignment vertical="center" wrapText="1"/>
      <protection locked="0"/>
    </xf>
    <xf numFmtId="0" fontId="0" fillId="2" borderId="4" xfId="0" applyFill="1" applyBorder="1" applyAlignment="1" applyProtection="1">
      <alignment vertical="center" wrapText="1"/>
      <protection locked="0"/>
    </xf>
    <xf numFmtId="0" fontId="0" fillId="2" borderId="5" xfId="0" applyFill="1" applyBorder="1" applyAlignment="1" applyProtection="1">
      <alignment vertical="center" wrapText="1"/>
      <protection locked="0"/>
    </xf>
    <xf numFmtId="0" fontId="0" fillId="0" borderId="2" xfId="0" applyBorder="1" applyAlignment="1">
      <alignment horizontal="left" vertical="center"/>
    </xf>
    <xf numFmtId="0" fontId="0" fillId="0" borderId="13" xfId="0" applyBorder="1" applyAlignment="1">
      <alignment horizontal="left" vertical="center"/>
    </xf>
    <xf numFmtId="0" fontId="10" fillId="2" borderId="3" xfId="0" applyFont="1" applyFill="1" applyBorder="1" applyAlignment="1" applyProtection="1">
      <alignment horizontal="left" vertical="center" wrapText="1"/>
      <protection locked="0"/>
    </xf>
    <xf numFmtId="0" fontId="10" fillId="2" borderId="4" xfId="0" applyFont="1" applyFill="1" applyBorder="1" applyAlignment="1" applyProtection="1">
      <alignment horizontal="left" vertical="center" wrapText="1"/>
      <protection locked="0"/>
    </xf>
    <xf numFmtId="0" fontId="10" fillId="2" borderId="5" xfId="0" applyFont="1" applyFill="1" applyBorder="1" applyAlignment="1" applyProtection="1">
      <alignment horizontal="left" vertical="center" wrapText="1"/>
      <protection locked="0"/>
    </xf>
    <xf numFmtId="0" fontId="3" fillId="0" borderId="15" xfId="0" applyFont="1" applyBorder="1" applyAlignment="1">
      <alignment horizontal="center" vertical="center"/>
    </xf>
    <xf numFmtId="0" fontId="3" fillId="0" borderId="12" xfId="0" applyFont="1" applyBorder="1" applyAlignment="1">
      <alignment horizontal="center" vertical="center"/>
    </xf>
    <xf numFmtId="0" fontId="0" fillId="0" borderId="15" xfId="0" quotePrefix="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10" fillId="0" borderId="1" xfId="0" applyFont="1" applyBorder="1" applyAlignment="1">
      <alignment horizontal="left" vertical="center"/>
    </xf>
    <xf numFmtId="0" fontId="0" fillId="0" borderId="1" xfId="0" applyBorder="1" applyAlignment="1">
      <alignment horizontal="left" wrapText="1"/>
    </xf>
    <xf numFmtId="0" fontId="0" fillId="0" borderId="2" xfId="0" applyBorder="1" applyAlignment="1">
      <alignment horizontal="left" vertical="top" wrapText="1"/>
    </xf>
    <xf numFmtId="0" fontId="0" fillId="0" borderId="13" xfId="0" applyBorder="1" applyAlignment="1">
      <alignment horizontal="left" vertical="top" wrapText="1"/>
    </xf>
    <xf numFmtId="0" fontId="15" fillId="0" borderId="6" xfId="0" applyFont="1" applyBorder="1" applyAlignment="1">
      <alignment horizontal="center" vertical="center"/>
    </xf>
    <xf numFmtId="0" fontId="15" fillId="0" borderId="2" xfId="0" applyFont="1" applyBorder="1" applyAlignment="1">
      <alignment horizontal="center" vertical="center"/>
    </xf>
    <xf numFmtId="0" fontId="15" fillId="0" borderId="9" xfId="0" applyFont="1" applyBorder="1" applyAlignment="1">
      <alignment horizontal="center" vertical="center"/>
    </xf>
    <xf numFmtId="0" fontId="0" fillId="0" borderId="15" xfId="0" applyBorder="1" applyAlignment="1">
      <alignment horizontal="center" vertical="center"/>
    </xf>
    <xf numFmtId="171" fontId="0" fillId="6" borderId="14" xfId="1" applyNumberFormat="1" applyFont="1" applyFill="1" applyBorder="1" applyAlignment="1" applyProtection="1">
      <alignment horizontal="center" vertical="center" wrapText="1"/>
    </xf>
    <xf numFmtId="171" fontId="0" fillId="6" borderId="15" xfId="1" applyNumberFormat="1" applyFont="1" applyFill="1" applyBorder="1" applyAlignment="1" applyProtection="1">
      <alignment horizontal="center" vertical="center" wrapText="1"/>
    </xf>
    <xf numFmtId="171" fontId="0" fillId="6" borderId="12" xfId="1" applyNumberFormat="1" applyFont="1" applyFill="1" applyBorder="1" applyAlignment="1" applyProtection="1">
      <alignment horizontal="center"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10" fillId="0" borderId="2" xfId="0" applyFont="1" applyBorder="1" applyAlignment="1">
      <alignment horizontal="left" vertical="center" wrapText="1"/>
    </xf>
    <xf numFmtId="0" fontId="10" fillId="0" borderId="13" xfId="0" applyFont="1" applyBorder="1" applyAlignment="1">
      <alignment horizontal="left" vertical="center" wrapText="1"/>
    </xf>
    <xf numFmtId="0" fontId="0" fillId="2" borderId="2" xfId="0" applyFill="1" applyBorder="1" applyAlignment="1" applyProtection="1">
      <alignment horizontal="left" vertical="center" wrapText="1"/>
      <protection locked="0"/>
    </xf>
    <xf numFmtId="0" fontId="0" fillId="2" borderId="0" xfId="0" applyFill="1" applyAlignment="1" applyProtection="1">
      <alignment horizontal="left" vertical="center" wrapText="1"/>
      <protection locked="0"/>
    </xf>
    <xf numFmtId="0" fontId="0" fillId="2" borderId="13" xfId="0" applyFill="1" applyBorder="1" applyAlignment="1" applyProtection="1">
      <alignment horizontal="left" vertical="center" wrapText="1"/>
      <protection locked="0"/>
    </xf>
    <xf numFmtId="0" fontId="0" fillId="2" borderId="9" xfId="0" applyFill="1" applyBorder="1" applyAlignment="1" applyProtection="1">
      <alignment horizontal="left" vertical="center" wrapText="1"/>
      <protection locked="0"/>
    </xf>
    <xf numFmtId="0" fontId="0" fillId="2" borderId="10" xfId="0" applyFill="1" applyBorder="1" applyAlignment="1" applyProtection="1">
      <alignment horizontal="left" vertical="center" wrapText="1"/>
      <protection locked="0"/>
    </xf>
    <xf numFmtId="0" fontId="0" fillId="2" borderId="11" xfId="0" applyFill="1" applyBorder="1" applyAlignment="1" applyProtection="1">
      <alignment horizontal="left" vertical="center" wrapText="1"/>
      <protection locked="0"/>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2" xfId="0" applyFont="1" applyBorder="1" applyAlignment="1">
      <alignment horizontal="center" vertical="center"/>
    </xf>
    <xf numFmtId="0" fontId="11" fillId="0" borderId="6" xfId="0" applyFont="1" applyBorder="1" applyAlignment="1">
      <alignment horizontal="left"/>
    </xf>
    <xf numFmtId="0" fontId="11" fillId="0" borderId="7" xfId="0" applyFont="1" applyBorder="1" applyAlignment="1">
      <alignment horizontal="left"/>
    </xf>
    <xf numFmtId="0" fontId="11" fillId="0" borderId="8" xfId="0" applyFont="1" applyBorder="1" applyAlignment="1">
      <alignment horizontal="left"/>
    </xf>
    <xf numFmtId="0" fontId="0" fillId="0" borderId="3" xfId="258" applyFont="1" applyBorder="1" applyAlignment="1">
      <alignment horizontal="left" vertical="center" wrapText="1"/>
    </xf>
    <xf numFmtId="0" fontId="0" fillId="0" borderId="5" xfId="258" applyFont="1" applyBorder="1" applyAlignment="1">
      <alignment horizontal="left" vertical="center" wrapText="1"/>
    </xf>
    <xf numFmtId="0" fontId="3" fillId="0" borderId="3" xfId="258" applyFont="1" applyBorder="1" applyAlignment="1">
      <alignment horizontal="left" vertical="center" wrapText="1"/>
    </xf>
    <xf numFmtId="0" fontId="3" fillId="0" borderId="5" xfId="258" applyFont="1" applyBorder="1" applyAlignment="1">
      <alignment horizontal="left" vertical="center" wrapText="1"/>
    </xf>
    <xf numFmtId="174" fontId="0" fillId="6" borderId="1" xfId="0" applyNumberFormat="1" applyFill="1" applyBorder="1" applyAlignment="1">
      <alignment horizontal="right" vertical="top" wrapText="1"/>
    </xf>
    <xf numFmtId="0" fontId="0" fillId="9" borderId="1" xfId="0" applyFill="1" applyBorder="1" applyAlignment="1">
      <alignment horizontal="left" vertical="center" wrapText="1"/>
    </xf>
    <xf numFmtId="165" fontId="0" fillId="2" borderId="1" xfId="1" applyNumberFormat="1" applyFont="1" applyFill="1" applyBorder="1" applyAlignment="1" applyProtection="1">
      <alignment horizontal="center" vertical="center"/>
      <protection locked="0"/>
    </xf>
    <xf numFmtId="2" fontId="0" fillId="6" borderId="1" xfId="0" applyNumberFormat="1" applyFill="1" applyBorder="1" applyAlignment="1">
      <alignment horizontal="right" vertical="center" wrapText="1"/>
    </xf>
    <xf numFmtId="0" fontId="7" fillId="3" borderId="0" xfId="0" applyFont="1" applyFill="1" applyAlignment="1">
      <alignment horizontal="left"/>
    </xf>
  </cellXfs>
  <cellStyles count="5872">
    <cellStyle name="20 % - Akzent1 2" xfId="786" xr:uid="{00000000-0005-0000-0000-000000000000}"/>
    <cellStyle name="20 % - Akzent2 2" xfId="787" xr:uid="{00000000-0005-0000-0000-000001000000}"/>
    <cellStyle name="20 % - Akzent3 2" xfId="788" xr:uid="{00000000-0005-0000-0000-000002000000}"/>
    <cellStyle name="20 % - Akzent4 2" xfId="789" xr:uid="{00000000-0005-0000-0000-000003000000}"/>
    <cellStyle name="20 % - Akzent5 2" xfId="790" xr:uid="{00000000-0005-0000-0000-000004000000}"/>
    <cellStyle name="20 % - Akzent6 2" xfId="791" xr:uid="{00000000-0005-0000-0000-000005000000}"/>
    <cellStyle name="20% - Akzent1 2" xfId="792" xr:uid="{00000000-0005-0000-0000-000006000000}"/>
    <cellStyle name="20% - Akzent1 3" xfId="793" xr:uid="{00000000-0005-0000-0000-000007000000}"/>
    <cellStyle name="20% - Akzent1 4" xfId="794" xr:uid="{00000000-0005-0000-0000-000008000000}"/>
    <cellStyle name="20% - Akzent1 5" xfId="795" xr:uid="{00000000-0005-0000-0000-000009000000}"/>
    <cellStyle name="20% - Akzent1 6" xfId="796" xr:uid="{00000000-0005-0000-0000-00000A000000}"/>
    <cellStyle name="20% - Akzent2 2" xfId="797" xr:uid="{00000000-0005-0000-0000-00000B000000}"/>
    <cellStyle name="20% - Akzent2 3" xfId="798" xr:uid="{00000000-0005-0000-0000-00000C000000}"/>
    <cellStyle name="20% - Akzent2 4" xfId="799" xr:uid="{00000000-0005-0000-0000-00000D000000}"/>
    <cellStyle name="20% - Akzent2 5" xfId="800" xr:uid="{00000000-0005-0000-0000-00000E000000}"/>
    <cellStyle name="20% - Akzent2 6" xfId="801" xr:uid="{00000000-0005-0000-0000-00000F000000}"/>
    <cellStyle name="20% - Akzent3 2" xfId="802" xr:uid="{00000000-0005-0000-0000-000010000000}"/>
    <cellStyle name="20% - Akzent3 3" xfId="803" xr:uid="{00000000-0005-0000-0000-000011000000}"/>
    <cellStyle name="20% - Akzent3 4" xfId="804" xr:uid="{00000000-0005-0000-0000-000012000000}"/>
    <cellStyle name="20% - Akzent3 5" xfId="805" xr:uid="{00000000-0005-0000-0000-000013000000}"/>
    <cellStyle name="20% - Akzent3 6" xfId="806" xr:uid="{00000000-0005-0000-0000-000014000000}"/>
    <cellStyle name="20% - Akzent4 2" xfId="807" xr:uid="{00000000-0005-0000-0000-000015000000}"/>
    <cellStyle name="20% - Akzent4 3" xfId="808" xr:uid="{00000000-0005-0000-0000-000016000000}"/>
    <cellStyle name="20% - Akzent4 4" xfId="809" xr:uid="{00000000-0005-0000-0000-000017000000}"/>
    <cellStyle name="20% - Akzent4 5" xfId="810" xr:uid="{00000000-0005-0000-0000-000018000000}"/>
    <cellStyle name="20% - Akzent4 6" xfId="811" xr:uid="{00000000-0005-0000-0000-000019000000}"/>
    <cellStyle name="20% - Akzent5 2" xfId="812" xr:uid="{00000000-0005-0000-0000-00001A000000}"/>
    <cellStyle name="20% - Akzent5 3" xfId="813" xr:uid="{00000000-0005-0000-0000-00001B000000}"/>
    <cellStyle name="20% - Akzent5 4" xfId="814" xr:uid="{00000000-0005-0000-0000-00001C000000}"/>
    <cellStyle name="20% - Akzent5 5" xfId="815" xr:uid="{00000000-0005-0000-0000-00001D000000}"/>
    <cellStyle name="20% - Akzent5 6" xfId="816" xr:uid="{00000000-0005-0000-0000-00001E000000}"/>
    <cellStyle name="20% - Akzent6 2" xfId="817" xr:uid="{00000000-0005-0000-0000-00001F000000}"/>
    <cellStyle name="20% - Akzent6 3" xfId="818" xr:uid="{00000000-0005-0000-0000-000020000000}"/>
    <cellStyle name="20% - Akzent6 4" xfId="819" xr:uid="{00000000-0005-0000-0000-000021000000}"/>
    <cellStyle name="20% - Akzent6 5" xfId="820" xr:uid="{00000000-0005-0000-0000-000022000000}"/>
    <cellStyle name="20% - Akzent6 6" xfId="821" xr:uid="{00000000-0005-0000-0000-000023000000}"/>
    <cellStyle name="40 % - Akzent1 2" xfId="822" xr:uid="{00000000-0005-0000-0000-000024000000}"/>
    <cellStyle name="40 % - Akzent2 2" xfId="823" xr:uid="{00000000-0005-0000-0000-000025000000}"/>
    <cellStyle name="40 % - Akzent3 2" xfId="824" xr:uid="{00000000-0005-0000-0000-000026000000}"/>
    <cellStyle name="40 % - Akzent4 2" xfId="825" xr:uid="{00000000-0005-0000-0000-000027000000}"/>
    <cellStyle name="40 % - Akzent5 2" xfId="826" xr:uid="{00000000-0005-0000-0000-000028000000}"/>
    <cellStyle name="40 % - Akzent6 2" xfId="827" xr:uid="{00000000-0005-0000-0000-000029000000}"/>
    <cellStyle name="40% - Akzent1 2" xfId="828" xr:uid="{00000000-0005-0000-0000-00002A000000}"/>
    <cellStyle name="40% - Akzent1 3" xfId="829" xr:uid="{00000000-0005-0000-0000-00002B000000}"/>
    <cellStyle name="40% - Akzent1 4" xfId="830" xr:uid="{00000000-0005-0000-0000-00002C000000}"/>
    <cellStyle name="40% - Akzent1 5" xfId="831" xr:uid="{00000000-0005-0000-0000-00002D000000}"/>
    <cellStyle name="40% - Akzent1 6" xfId="832" xr:uid="{00000000-0005-0000-0000-00002E000000}"/>
    <cellStyle name="40% - Akzent2 2" xfId="833" xr:uid="{00000000-0005-0000-0000-00002F000000}"/>
    <cellStyle name="40% - Akzent2 3" xfId="834" xr:uid="{00000000-0005-0000-0000-000030000000}"/>
    <cellStyle name="40% - Akzent2 4" xfId="835" xr:uid="{00000000-0005-0000-0000-000031000000}"/>
    <cellStyle name="40% - Akzent2 5" xfId="836" xr:uid="{00000000-0005-0000-0000-000032000000}"/>
    <cellStyle name="40% - Akzent2 6" xfId="837" xr:uid="{00000000-0005-0000-0000-000033000000}"/>
    <cellStyle name="40% - Akzent3 2" xfId="838" xr:uid="{00000000-0005-0000-0000-000034000000}"/>
    <cellStyle name="40% - Akzent3 3" xfId="839" xr:uid="{00000000-0005-0000-0000-000035000000}"/>
    <cellStyle name="40% - Akzent3 4" xfId="840" xr:uid="{00000000-0005-0000-0000-000036000000}"/>
    <cellStyle name="40% - Akzent3 5" xfId="841" xr:uid="{00000000-0005-0000-0000-000037000000}"/>
    <cellStyle name="40% - Akzent3 6" xfId="842" xr:uid="{00000000-0005-0000-0000-000038000000}"/>
    <cellStyle name="40% - Akzent4 2" xfId="843" xr:uid="{00000000-0005-0000-0000-000039000000}"/>
    <cellStyle name="40% - Akzent4 3" xfId="844" xr:uid="{00000000-0005-0000-0000-00003A000000}"/>
    <cellStyle name="40% - Akzent4 4" xfId="845" xr:uid="{00000000-0005-0000-0000-00003B000000}"/>
    <cellStyle name="40% - Akzent4 5" xfId="846" xr:uid="{00000000-0005-0000-0000-00003C000000}"/>
    <cellStyle name="40% - Akzent4 6" xfId="847" xr:uid="{00000000-0005-0000-0000-00003D000000}"/>
    <cellStyle name="40% - Akzent5 2" xfId="848" xr:uid="{00000000-0005-0000-0000-00003E000000}"/>
    <cellStyle name="40% - Akzent5 3" xfId="849" xr:uid="{00000000-0005-0000-0000-00003F000000}"/>
    <cellStyle name="40% - Akzent5 4" xfId="850" xr:uid="{00000000-0005-0000-0000-000040000000}"/>
    <cellStyle name="40% - Akzent5 5" xfId="851" xr:uid="{00000000-0005-0000-0000-000041000000}"/>
    <cellStyle name="40% - Akzent5 6" xfId="852" xr:uid="{00000000-0005-0000-0000-000042000000}"/>
    <cellStyle name="40% - Akzent6 2" xfId="853" xr:uid="{00000000-0005-0000-0000-000043000000}"/>
    <cellStyle name="40% - Akzent6 3" xfId="854" xr:uid="{00000000-0005-0000-0000-000044000000}"/>
    <cellStyle name="40% - Akzent6 4" xfId="855" xr:uid="{00000000-0005-0000-0000-000045000000}"/>
    <cellStyle name="40% - Akzent6 5" xfId="856" xr:uid="{00000000-0005-0000-0000-000046000000}"/>
    <cellStyle name="40% - Akzent6 6" xfId="857" xr:uid="{00000000-0005-0000-0000-000047000000}"/>
    <cellStyle name="60 % - Akzent1 2" xfId="858" xr:uid="{00000000-0005-0000-0000-000048000000}"/>
    <cellStyle name="60 % - Akzent2 2" xfId="859" xr:uid="{00000000-0005-0000-0000-000049000000}"/>
    <cellStyle name="60 % - Akzent3 2" xfId="860" xr:uid="{00000000-0005-0000-0000-00004A000000}"/>
    <cellStyle name="60 % - Akzent4 2" xfId="861" xr:uid="{00000000-0005-0000-0000-00004B000000}"/>
    <cellStyle name="60 % - Akzent5 2" xfId="862" xr:uid="{00000000-0005-0000-0000-00004C000000}"/>
    <cellStyle name="60 % - Akzent6 2" xfId="863" xr:uid="{00000000-0005-0000-0000-00004D000000}"/>
    <cellStyle name="Akzent1 2" xfId="864" xr:uid="{00000000-0005-0000-0000-00004E000000}"/>
    <cellStyle name="Akzent2 2" xfId="865" xr:uid="{00000000-0005-0000-0000-00004F000000}"/>
    <cellStyle name="Akzent3 2" xfId="866" xr:uid="{00000000-0005-0000-0000-000050000000}"/>
    <cellStyle name="Akzent4 2" xfId="867" xr:uid="{00000000-0005-0000-0000-000051000000}"/>
    <cellStyle name="Akzent5 2" xfId="868" xr:uid="{00000000-0005-0000-0000-000052000000}"/>
    <cellStyle name="Akzent6 2" xfId="869" xr:uid="{00000000-0005-0000-0000-000053000000}"/>
    <cellStyle name="Ausgabe 2" xfId="870" xr:uid="{00000000-0005-0000-0000-000054000000}"/>
    <cellStyle name="Berechnung 2" xfId="871" xr:uid="{00000000-0005-0000-0000-000055000000}"/>
    <cellStyle name="Eingabe 2" xfId="872" xr:uid="{00000000-0005-0000-0000-000056000000}"/>
    <cellStyle name="Ergebnis 2" xfId="873" xr:uid="{00000000-0005-0000-0000-000057000000}"/>
    <cellStyle name="Erklärender Text 2" xfId="874" xr:uid="{00000000-0005-0000-0000-000058000000}"/>
    <cellStyle name="Gut 2" xfId="875" xr:uid="{00000000-0005-0000-0000-000059000000}"/>
    <cellStyle name="Komma" xfId="1" builtinId="3"/>
    <cellStyle name="Komma 10" xfId="172" xr:uid="{00000000-0005-0000-0000-00005B000000}"/>
    <cellStyle name="Komma 10 2" xfId="688" xr:uid="{00000000-0005-0000-0000-00005C000000}"/>
    <cellStyle name="Komma 10 2 2" xfId="1627" xr:uid="{00000000-0005-0000-0000-00005D000000}"/>
    <cellStyle name="Komma 10 2 2 2" xfId="3607" xr:uid="{563D6071-DACA-41B5-BEAA-66C8827369FC}"/>
    <cellStyle name="Komma 10 2 2 3" xfId="5015" xr:uid="{D7D8BD4A-4D6F-47C7-9D3C-28B488123735}"/>
    <cellStyle name="Komma 10 2 3" xfId="2396" xr:uid="{00000000-0005-0000-0000-00005E000000}"/>
    <cellStyle name="Komma 10 2 3 2" xfId="5784" xr:uid="{F9E8D252-FA9F-4B96-AFF6-117063ACA456}"/>
    <cellStyle name="Komma 10 2 4" xfId="2914" xr:uid="{B8A5CB2D-46E7-48B3-8BE3-E94E92855733}"/>
    <cellStyle name="Komma 10 2 5" xfId="4247" xr:uid="{FCF1EC27-B537-4EBD-8F36-25C77B85B01B}"/>
    <cellStyle name="Komma 10 3" xfId="430" xr:uid="{00000000-0005-0000-0000-00005F000000}"/>
    <cellStyle name="Komma 10 3 2" xfId="3350" xr:uid="{A9C82467-A367-417B-BA1A-1EA03BB5F552}"/>
    <cellStyle name="Komma 10 3 3" xfId="3991" xr:uid="{60ACAAC5-EEF7-47C2-9D88-026773A19517}"/>
    <cellStyle name="Komma 10 4" xfId="1115" xr:uid="{00000000-0005-0000-0000-000060000000}"/>
    <cellStyle name="Komma 10 4 2" xfId="4505" xr:uid="{10C9F769-5CFC-4E34-B774-1F00F9C634A1}"/>
    <cellStyle name="Komma 10 5" xfId="1370" xr:uid="{00000000-0005-0000-0000-000061000000}"/>
    <cellStyle name="Komma 10 5 2" xfId="4760" xr:uid="{26894388-B759-48DC-84DD-F32F817C086E}"/>
    <cellStyle name="Komma 10 6" xfId="1885" xr:uid="{00000000-0005-0000-0000-000062000000}"/>
    <cellStyle name="Komma 10 6 2" xfId="5273" xr:uid="{BE0F8615-9ECA-44CB-A2F6-8480645FDDDB}"/>
    <cellStyle name="Komma 10 7" xfId="2141" xr:uid="{00000000-0005-0000-0000-000063000000}"/>
    <cellStyle name="Komma 10 7 2" xfId="5529" xr:uid="{3606572D-CCFF-43CB-9D79-6024BA4ADCCF}"/>
    <cellStyle name="Komma 10 8" xfId="2657" xr:uid="{3E400F29-ACF0-4BD1-B856-9E7A4949ACCE}"/>
    <cellStyle name="Komma 10 9" xfId="3014" xr:uid="{A1DB50E7-F44C-4556-A290-DEFBD6D5B883}"/>
    <cellStyle name="Komma 11" xfId="87" xr:uid="{00000000-0005-0000-0000-000064000000}"/>
    <cellStyle name="Komma 11 2" xfId="603" xr:uid="{00000000-0005-0000-0000-000065000000}"/>
    <cellStyle name="Komma 11 2 2" xfId="1542" xr:uid="{00000000-0005-0000-0000-000066000000}"/>
    <cellStyle name="Komma 11 2 2 2" xfId="3522" xr:uid="{42286787-D045-4CF3-BA67-3789D10EE883}"/>
    <cellStyle name="Komma 11 2 2 3" xfId="4930" xr:uid="{73C43F66-5CE8-4616-91CE-05BEDAF6862C}"/>
    <cellStyle name="Komma 11 2 3" xfId="2311" xr:uid="{00000000-0005-0000-0000-000067000000}"/>
    <cellStyle name="Komma 11 2 3 2" xfId="5699" xr:uid="{3CF86131-29F0-44CF-A3D2-373E3CD84EE9}"/>
    <cellStyle name="Komma 11 2 4" xfId="2829" xr:uid="{26CFAA7F-DEB3-4353-9568-2AB46A4302F6}"/>
    <cellStyle name="Komma 11 2 5" xfId="4162" xr:uid="{A080F1DA-D9BC-4AD1-9476-228E04230EAE}"/>
    <cellStyle name="Komma 11 3" xfId="345" xr:uid="{00000000-0005-0000-0000-000068000000}"/>
    <cellStyle name="Komma 11 3 2" xfId="3265" xr:uid="{FEAC5F93-7267-4C7C-A16B-E5BD2A988CD8}"/>
    <cellStyle name="Komma 11 3 3" xfId="3906" xr:uid="{EE9B29D6-B015-4813-BD26-3F92937A0FE9}"/>
    <cellStyle name="Komma 11 4" xfId="1030" xr:uid="{00000000-0005-0000-0000-000069000000}"/>
    <cellStyle name="Komma 11 4 2" xfId="4420" xr:uid="{A532DCBE-7AF0-4E17-AFBA-7B54AF680A10}"/>
    <cellStyle name="Komma 11 5" xfId="1285" xr:uid="{00000000-0005-0000-0000-00006A000000}"/>
    <cellStyle name="Komma 11 5 2" xfId="4675" xr:uid="{A62F8236-6B19-46CD-8226-E551AFF28EC3}"/>
    <cellStyle name="Komma 11 6" xfId="1800" xr:uid="{00000000-0005-0000-0000-00006B000000}"/>
    <cellStyle name="Komma 11 6 2" xfId="5188" xr:uid="{A53232B1-EFAF-471C-BCB0-F1A4E960E283}"/>
    <cellStyle name="Komma 11 7" xfId="2056" xr:uid="{00000000-0005-0000-0000-00006C000000}"/>
    <cellStyle name="Komma 11 7 2" xfId="5444" xr:uid="{076E5A6B-85B1-4823-B4CE-A001325A755D}"/>
    <cellStyle name="Komma 11 8" xfId="2572" xr:uid="{CD68EC5C-7892-4B6A-B7A7-ADEBA1DD93B5}"/>
    <cellStyle name="Komma 11 9" xfId="3099" xr:uid="{2522EF3F-0DCE-4EC8-92AE-1E391C12CCF9}"/>
    <cellStyle name="Komma 12" xfId="259" xr:uid="{00000000-0005-0000-0000-00006D000000}"/>
    <cellStyle name="Komma 12 2" xfId="517" xr:uid="{00000000-0005-0000-0000-00006E000000}"/>
    <cellStyle name="Komma 12 2 2" xfId="1713" xr:uid="{00000000-0005-0000-0000-00006F000000}"/>
    <cellStyle name="Komma 12 2 2 2" xfId="3706" xr:uid="{20734798-9059-4384-9FE4-BA6E7316C032}"/>
    <cellStyle name="Komma 12 2 2 3" xfId="5101" xr:uid="{59F3F188-4EF5-4FFA-B95A-7A440FB2A81C}"/>
    <cellStyle name="Komma 12 2 3" xfId="2482" xr:uid="{00000000-0005-0000-0000-000070000000}"/>
    <cellStyle name="Komma 12 2 3 2" xfId="5870" xr:uid="{476F2BF4-46A7-4E28-8926-4F5507520094}"/>
    <cellStyle name="Komma 12 2 4" xfId="3141" xr:uid="{0C4BE51F-4954-4936-940B-073A3DD70392}"/>
    <cellStyle name="Komma 12 2 5" xfId="4077" xr:uid="{0146AF1B-92BB-4EC7-AC05-8E7C2FFF4CDB}"/>
    <cellStyle name="Komma 12 3" xfId="917" xr:uid="{00000000-0005-0000-0000-000071000000}"/>
    <cellStyle name="Komma 12 3 2" xfId="3179" xr:uid="{32CDCB3A-12B6-4896-BEB0-86FD417FB5AC}"/>
    <cellStyle name="Komma 12 3 3" xfId="4333" xr:uid="{C27EC29F-D3C4-438F-9FD5-9A9C2FAE67BE}"/>
    <cellStyle name="Komma 12 4" xfId="515" xr:uid="{00000000-0005-0000-0000-000072000000}"/>
    <cellStyle name="Komma 12 4 2" xfId="4076" xr:uid="{5DFD46E2-ADD0-4058-A33C-AF2C929E0959}"/>
    <cellStyle name="Komma 12 5" xfId="1200" xr:uid="{00000000-0005-0000-0000-000073000000}"/>
    <cellStyle name="Komma 12 5 2" xfId="4590" xr:uid="{EF4DE346-2C28-4643-BE29-CF22D9609D84}"/>
    <cellStyle name="Komma 12 6" xfId="1970" xr:uid="{00000000-0005-0000-0000-000074000000}"/>
    <cellStyle name="Komma 12 6 2" xfId="5358" xr:uid="{34FFE5D3-AF65-4AAB-A5F5-A0DFA69EFC1F}"/>
    <cellStyle name="Komma 12 7" xfId="1971" xr:uid="{00000000-0005-0000-0000-000075000000}"/>
    <cellStyle name="Komma 12 7 2" xfId="5359" xr:uid="{4FC8D64A-01D0-4405-90EF-BB908453A690}"/>
    <cellStyle name="Komma 12 8" xfId="2486" xr:uid="{33D15B84-A790-42FD-8014-12405AEBA1AA}"/>
    <cellStyle name="Komma 12 9" xfId="3820" xr:uid="{5D783392-9A72-4CB5-BD1E-64BCA15228D3}"/>
    <cellStyle name="Komma 13" xfId="260" xr:uid="{00000000-0005-0000-0000-000076000000}"/>
    <cellStyle name="Komma 13 2" xfId="1456" xr:uid="{00000000-0005-0000-0000-000077000000}"/>
    <cellStyle name="Komma 13 2 2" xfId="3436" xr:uid="{6ECC6511-C6B4-4EA5-8C6E-96E34977F8BA}"/>
    <cellStyle name="Komma 13 2 3" xfId="4845" xr:uid="{EA8BDDC0-2508-4E63-83A9-781780FB323C}"/>
    <cellStyle name="Komma 13 3" xfId="2226" xr:uid="{00000000-0005-0000-0000-000078000000}"/>
    <cellStyle name="Komma 13 3 2" xfId="5614" xr:uid="{1504DAF1-88A5-4E76-9FE1-5A5056BB5DB6}"/>
    <cellStyle name="Komma 13 4" xfId="2743" xr:uid="{41688E1E-9DD6-4051-9EB3-7F252ABAD099}"/>
    <cellStyle name="Komma 13 5" xfId="3821" xr:uid="{FAEA30CB-4E4C-476B-BB45-24E32DEE8232}"/>
    <cellStyle name="Komma 14" xfId="945" xr:uid="{00000000-0005-0000-0000-000079000000}"/>
    <cellStyle name="Komma 14 2" xfId="3734" xr:uid="{9B1B2FD1-0C9A-4C2D-B644-49EF419E388A}"/>
    <cellStyle name="Komma 14 3" xfId="3173" xr:uid="{25A48630-9A73-4694-BF6D-74CCC8B246AF}"/>
    <cellStyle name="Komma 14 4" xfId="4335" xr:uid="{175AA7AF-A085-476C-B729-D07787DEAA59}"/>
    <cellStyle name="Komma 15" xfId="1715" xr:uid="{00000000-0005-0000-0000-00007A000000}"/>
    <cellStyle name="Komma 15 2" xfId="3737" xr:uid="{F26218D2-9D52-4854-8594-88839DBE1765}"/>
    <cellStyle name="Komma 15 3" xfId="5103" xr:uid="{5CFFFC5B-2125-47F2-B893-49E2E2B34336}"/>
    <cellStyle name="Komma 16" xfId="3177" xr:uid="{2680283B-2957-424A-8B9F-09E850091CCE}"/>
    <cellStyle name="Komma 17" xfId="3126" xr:uid="{C18443D2-3CC9-4824-9178-A8C1369813D2}"/>
    <cellStyle name="Komma 2" xfId="3" xr:uid="{00000000-0005-0000-0000-00007B000000}"/>
    <cellStyle name="Komma 2 10" xfId="88" xr:uid="{00000000-0005-0000-0000-00007C000000}"/>
    <cellStyle name="Komma 2 10 2" xfId="604" xr:uid="{00000000-0005-0000-0000-00007D000000}"/>
    <cellStyle name="Komma 2 10 2 2" xfId="1543" xr:uid="{00000000-0005-0000-0000-00007E000000}"/>
    <cellStyle name="Komma 2 10 2 2 2" xfId="3523" xr:uid="{2EE1D16F-2839-4971-BEA7-3E499DD8FFA0}"/>
    <cellStyle name="Komma 2 10 2 2 3" xfId="4931" xr:uid="{BE219B29-F8B8-4932-AEAC-EEC0B4CBA959}"/>
    <cellStyle name="Komma 2 10 2 3" xfId="2312" xr:uid="{00000000-0005-0000-0000-00007F000000}"/>
    <cellStyle name="Komma 2 10 2 3 2" xfId="5700" xr:uid="{B859B009-9453-457B-A5FE-2E4CD7B728B4}"/>
    <cellStyle name="Komma 2 10 2 4" xfId="2830" xr:uid="{48D83CC9-0906-4DE5-8779-F64705585982}"/>
    <cellStyle name="Komma 2 10 2 5" xfId="4163" xr:uid="{C6D4A030-023F-4A1E-A0DF-CDCDAEA4C940}"/>
    <cellStyle name="Komma 2 10 3" xfId="346" xr:uid="{00000000-0005-0000-0000-000080000000}"/>
    <cellStyle name="Komma 2 10 3 2" xfId="3266" xr:uid="{5F010A2C-966F-49E7-8519-F7DDA9108BA3}"/>
    <cellStyle name="Komma 2 10 3 3" xfId="3907" xr:uid="{7B907687-5793-4AD1-9FA1-4C36D3641C5F}"/>
    <cellStyle name="Komma 2 10 4" xfId="1031" xr:uid="{00000000-0005-0000-0000-000081000000}"/>
    <cellStyle name="Komma 2 10 4 2" xfId="4421" xr:uid="{8417C035-00BE-40BD-B93E-0E4C12DA9DF3}"/>
    <cellStyle name="Komma 2 10 5" xfId="1286" xr:uid="{00000000-0005-0000-0000-000082000000}"/>
    <cellStyle name="Komma 2 10 5 2" xfId="4676" xr:uid="{A283A345-5544-49B3-B321-1AA7B0487A97}"/>
    <cellStyle name="Komma 2 10 6" xfId="1801" xr:uid="{00000000-0005-0000-0000-000083000000}"/>
    <cellStyle name="Komma 2 10 6 2" xfId="5189" xr:uid="{2A374603-1642-4C8B-9B3E-589FAA3A0F8B}"/>
    <cellStyle name="Komma 2 10 7" xfId="2057" xr:uid="{00000000-0005-0000-0000-000084000000}"/>
    <cellStyle name="Komma 2 10 7 2" xfId="5445" xr:uid="{53F54C0F-A899-4C70-B728-5D15BEC20B2F}"/>
    <cellStyle name="Komma 2 10 8" xfId="2573" xr:uid="{0A5804E7-FA96-4D19-92C9-A81FFAE4CEC2}"/>
    <cellStyle name="Komma 2 10 9" xfId="3098" xr:uid="{1FE3E438-84CF-43C2-8A5D-277F85D143A2}"/>
    <cellStyle name="Komma 2 11" xfId="519" xr:uid="{00000000-0005-0000-0000-000085000000}"/>
    <cellStyle name="Komma 2 11 2" xfId="876" xr:uid="{00000000-0005-0000-0000-000086000000}"/>
    <cellStyle name="Komma 2 11 2 2" xfId="3696" xr:uid="{8D3A0E66-5FEA-49D0-860F-EA47AFC48308}"/>
    <cellStyle name="Komma 2 11 2 3" xfId="4332" xr:uid="{E4FE4B12-7825-4083-8FF9-16AA50081FBE}"/>
    <cellStyle name="Komma 2 11 3" xfId="1712" xr:uid="{00000000-0005-0000-0000-000087000000}"/>
    <cellStyle name="Komma 2 11 3 2" xfId="5100" xr:uid="{94DEE298-9B0E-4B18-B973-9341AAE6A2A1}"/>
    <cellStyle name="Komma 2 11 4" xfId="2481" xr:uid="{00000000-0005-0000-0000-000088000000}"/>
    <cellStyle name="Komma 2 11 4 2" xfId="5869" xr:uid="{E1B4EC28-F2F5-40DB-B433-915E9CF85CD0}"/>
    <cellStyle name="Komma 2 11 5" xfId="3102" xr:uid="{CAEC3D8A-75D0-4DF5-9996-5370B41CCDAB}"/>
    <cellStyle name="Komma 2 11 6" xfId="4078" xr:uid="{87E46E71-ADF1-473B-987D-0C74B32DCDFE}"/>
    <cellStyle name="Komma 2 12" xfId="261" xr:uid="{00000000-0005-0000-0000-000089000000}"/>
    <cellStyle name="Komma 2 12 2" xfId="1458" xr:uid="{00000000-0005-0000-0000-00008A000000}"/>
    <cellStyle name="Komma 2 12 2 2" xfId="3438" xr:uid="{67EC7084-887E-4A72-985C-0D29A4685C96}"/>
    <cellStyle name="Komma 2 12 2 3" xfId="4846" xr:uid="{8B242D5C-3344-4D0F-B2F6-2D50397273F5}"/>
    <cellStyle name="Komma 2 12 3" xfId="2227" xr:uid="{00000000-0005-0000-0000-00008B000000}"/>
    <cellStyle name="Komma 2 12 3 2" xfId="5615" xr:uid="{DED218B0-5EC7-42BD-8D61-1317293AC356}"/>
    <cellStyle name="Komma 2 12 4" xfId="2745" xr:uid="{C142B4AF-E84F-423B-8127-501897703C1B}"/>
    <cellStyle name="Komma 2 12 5" xfId="3822" xr:uid="{118BEA0A-A3BD-423E-97A0-8CE0AF17E122}"/>
    <cellStyle name="Komma 2 13" xfId="946" xr:uid="{00000000-0005-0000-0000-00008C000000}"/>
    <cellStyle name="Komma 2 13 2" xfId="3181" xr:uid="{9DF714C9-5293-4FFE-85EE-7D29D1AF37A7}"/>
    <cellStyle name="Komma 2 13 3" xfId="4336" xr:uid="{88188417-24C3-4A7E-8BBC-4282C57DD355}"/>
    <cellStyle name="Komma 2 14" xfId="1201" xr:uid="{00000000-0005-0000-0000-00008D000000}"/>
    <cellStyle name="Komma 2 14 2" xfId="4591" xr:uid="{C379FDDF-1B43-45E3-ADE0-863DC8237CFD}"/>
    <cellStyle name="Komma 2 15" xfId="1716" xr:uid="{00000000-0005-0000-0000-00008E000000}"/>
    <cellStyle name="Komma 2 15 2" xfId="5104" xr:uid="{C508DC10-044E-45DF-A487-D07CA0BFFB24}"/>
    <cellStyle name="Komma 2 16" xfId="1972" xr:uid="{00000000-0005-0000-0000-00008F000000}"/>
    <cellStyle name="Komma 2 16 2" xfId="5360" xr:uid="{BA0A43E0-8675-4BC6-8CE1-6F9DA97F8079}"/>
    <cellStyle name="Komma 2 17" xfId="2488" xr:uid="{CF460505-E7E2-40FA-B430-C354E7E5AB26}"/>
    <cellStyle name="Komma 2 18" xfId="3125" xr:uid="{071A1D99-9F9B-4D4E-9167-87B452BB0D82}"/>
    <cellStyle name="Komma 2 2" xfId="8" xr:uid="{00000000-0005-0000-0000-000090000000}"/>
    <cellStyle name="Komma 2 2 10" xfId="951" xr:uid="{00000000-0005-0000-0000-000091000000}"/>
    <cellStyle name="Komma 2 2 10 2" xfId="4341" xr:uid="{56D369C6-4B57-4AAB-BD7E-30C6AFFBA3AC}"/>
    <cellStyle name="Komma 2 2 11" xfId="1206" xr:uid="{00000000-0005-0000-0000-000092000000}"/>
    <cellStyle name="Komma 2 2 11 2" xfId="4596" xr:uid="{22B4805B-8066-499C-B21B-8DD0C9EC625E}"/>
    <cellStyle name="Komma 2 2 12" xfId="1721" xr:uid="{00000000-0005-0000-0000-000093000000}"/>
    <cellStyle name="Komma 2 2 12 2" xfId="5109" xr:uid="{4FC994AC-D0F0-472A-AF0A-56F752B25490}"/>
    <cellStyle name="Komma 2 2 13" xfId="1977" xr:uid="{00000000-0005-0000-0000-000094000000}"/>
    <cellStyle name="Komma 2 2 13 2" xfId="5365" xr:uid="{1E7ECC8C-1BFF-4718-B9DA-326541255ADD}"/>
    <cellStyle name="Komma 2 2 14" xfId="2493" xr:uid="{B5479F0D-04E8-43F2-B0D2-2B9289757461}"/>
    <cellStyle name="Komma 2 2 15" xfId="3009" xr:uid="{6BFA7538-F9C0-4214-9938-7BAC86D999BB}"/>
    <cellStyle name="Komma 2 2 2" xfId="28" xr:uid="{00000000-0005-0000-0000-000095000000}"/>
    <cellStyle name="Komma 2 2 2 10" xfId="1226" xr:uid="{00000000-0005-0000-0000-000096000000}"/>
    <cellStyle name="Komma 2 2 2 10 2" xfId="4616" xr:uid="{A72BF8E4-C100-405C-8D4E-E814BBF1B42E}"/>
    <cellStyle name="Komma 2 2 2 11" xfId="1741" xr:uid="{00000000-0005-0000-0000-000097000000}"/>
    <cellStyle name="Komma 2 2 2 11 2" xfId="5129" xr:uid="{5ED1893C-305E-49F8-9E18-DB43BFEBC2ED}"/>
    <cellStyle name="Komma 2 2 2 12" xfId="1997" xr:uid="{00000000-0005-0000-0000-000098000000}"/>
    <cellStyle name="Komma 2 2 2 12 2" xfId="5385" xr:uid="{61B7A7C7-0237-42C4-93F3-350B8456EC53}"/>
    <cellStyle name="Komma 2 2 2 13" xfId="2513" xr:uid="{193F69AE-2FCE-4C2F-830C-7C2E39E398ED}"/>
    <cellStyle name="Komma 2 2 2 14" xfId="3127" xr:uid="{96BF9B60-2E71-4FAE-8A8E-8C89B431DCFC}"/>
    <cellStyle name="Komma 2 2 2 2" xfId="32" xr:uid="{00000000-0005-0000-0000-000099000000}"/>
    <cellStyle name="Komma 2 2 2 2 10" xfId="1745" xr:uid="{00000000-0005-0000-0000-00009A000000}"/>
    <cellStyle name="Komma 2 2 2 2 10 2" xfId="5133" xr:uid="{50C1F547-A778-429E-A4F4-C6DF0CA3F138}"/>
    <cellStyle name="Komma 2 2 2 2 11" xfId="2001" xr:uid="{00000000-0005-0000-0000-00009B000000}"/>
    <cellStyle name="Komma 2 2 2 2 11 2" xfId="5389" xr:uid="{37DC94BF-0A1B-4261-BA30-A04D430BAF08}"/>
    <cellStyle name="Komma 2 2 2 2 12" xfId="2517" xr:uid="{793C14C1-2434-4F87-80FD-8722D6245DD5}"/>
    <cellStyle name="Komma 2 2 2 2 13" xfId="3134" xr:uid="{93FC65C3-A332-4619-989C-943FAA950739}"/>
    <cellStyle name="Komma 2 2 2 2 2" xfId="86" xr:uid="{00000000-0005-0000-0000-00009C000000}"/>
    <cellStyle name="Komma 2 2 2 2 2 10" xfId="2571" xr:uid="{EF1EC0F9-8944-4420-A706-DB0515A37488}"/>
    <cellStyle name="Komma 2 2 2 2 2 11" xfId="3100" xr:uid="{A276A8AD-D6D8-415B-AC3B-36F0FCA63B78}"/>
    <cellStyle name="Komma 2 2 2 2 2 2" xfId="256" xr:uid="{00000000-0005-0000-0000-00009D000000}"/>
    <cellStyle name="Komma 2 2 2 2 2 2 2" xfId="772" xr:uid="{00000000-0005-0000-0000-00009E000000}"/>
    <cellStyle name="Komma 2 2 2 2 2 2 2 2" xfId="1711" xr:uid="{00000000-0005-0000-0000-00009F000000}"/>
    <cellStyle name="Komma 2 2 2 2 2 2 2 2 2" xfId="3691" xr:uid="{C436C481-CB3D-4147-A2B8-FC0139AE58AE}"/>
    <cellStyle name="Komma 2 2 2 2 2 2 2 2 3" xfId="5099" xr:uid="{9A20F441-8094-440E-88E1-BEDB045D4686}"/>
    <cellStyle name="Komma 2 2 2 2 2 2 2 3" xfId="2480" xr:uid="{00000000-0005-0000-0000-0000A0000000}"/>
    <cellStyle name="Komma 2 2 2 2 2 2 2 3 2" xfId="5868" xr:uid="{13FEB4AD-6146-4584-B72B-1A63DA8EBA50}"/>
    <cellStyle name="Komma 2 2 2 2 2 2 2 4" xfId="2998" xr:uid="{CADCD0B0-6235-4A56-A7CF-E97185CB2E17}"/>
    <cellStyle name="Komma 2 2 2 2 2 2 2 5" xfId="4331" xr:uid="{77F089A0-449F-419E-BDB8-AEF5F6CD1DFE}"/>
    <cellStyle name="Komma 2 2 2 2 2 2 3" xfId="514" xr:uid="{00000000-0005-0000-0000-0000A1000000}"/>
    <cellStyle name="Komma 2 2 2 2 2 2 3 2" xfId="3434" xr:uid="{5121D3EF-1068-4191-81FF-DC15F99A8D43}"/>
    <cellStyle name="Komma 2 2 2 2 2 2 3 3" xfId="4075" xr:uid="{260760E4-B399-4833-9C8A-A3113596BBB8}"/>
    <cellStyle name="Komma 2 2 2 2 2 2 4" xfId="1199" xr:uid="{00000000-0005-0000-0000-0000A2000000}"/>
    <cellStyle name="Komma 2 2 2 2 2 2 4 2" xfId="4589" xr:uid="{CA0FEA14-5D3A-49A9-BF32-591CE19C8C59}"/>
    <cellStyle name="Komma 2 2 2 2 2 2 5" xfId="1454" xr:uid="{00000000-0005-0000-0000-0000A3000000}"/>
    <cellStyle name="Komma 2 2 2 2 2 2 5 2" xfId="4844" xr:uid="{AC77B804-4A11-45BC-969C-271BEEB7EB35}"/>
    <cellStyle name="Komma 2 2 2 2 2 2 6" xfId="1969" xr:uid="{00000000-0005-0000-0000-0000A4000000}"/>
    <cellStyle name="Komma 2 2 2 2 2 2 6 2" xfId="5357" xr:uid="{C20C1F03-3176-4497-B2B4-5170D911CF16}"/>
    <cellStyle name="Komma 2 2 2 2 2 2 7" xfId="2225" xr:uid="{00000000-0005-0000-0000-0000A5000000}"/>
    <cellStyle name="Komma 2 2 2 2 2 2 7 2" xfId="5613" xr:uid="{677C430F-628E-45D5-8FE4-04A98EA1B38A}"/>
    <cellStyle name="Komma 2 2 2 2 2 2 8" xfId="2741" xr:uid="{F9110A1A-4537-4430-8C69-4670B05EFCDA}"/>
    <cellStyle name="Komma 2 2 2 2 2 2 9" xfId="3819" xr:uid="{0CF9D78B-F188-4E86-9E1C-12A5D84C8EF6}"/>
    <cellStyle name="Komma 2 2 2 2 2 3" xfId="140" xr:uid="{00000000-0005-0000-0000-0000A6000000}"/>
    <cellStyle name="Komma 2 2 2 2 2 3 2" xfId="656" xr:uid="{00000000-0005-0000-0000-0000A7000000}"/>
    <cellStyle name="Komma 2 2 2 2 2 3 2 2" xfId="1595" xr:uid="{00000000-0005-0000-0000-0000A8000000}"/>
    <cellStyle name="Komma 2 2 2 2 2 3 2 2 2" xfId="3575" xr:uid="{2CFFEC71-B863-47DC-81A6-3C9963D5D07E}"/>
    <cellStyle name="Komma 2 2 2 2 2 3 2 2 3" xfId="4983" xr:uid="{10F4AACB-4777-41F4-86A8-8D12E9D03018}"/>
    <cellStyle name="Komma 2 2 2 2 2 3 2 3" xfId="2364" xr:uid="{00000000-0005-0000-0000-0000A9000000}"/>
    <cellStyle name="Komma 2 2 2 2 2 3 2 3 2" xfId="5752" xr:uid="{E106BB5A-A5DA-45F3-8CAA-1E9B2930D17D}"/>
    <cellStyle name="Komma 2 2 2 2 2 3 2 4" xfId="2882" xr:uid="{FD3372D1-E79F-4677-BB9F-42FE07DAF812}"/>
    <cellStyle name="Komma 2 2 2 2 2 3 2 5" xfId="4215" xr:uid="{A4C75FE7-5FB1-4569-BB09-3F836AD22918}"/>
    <cellStyle name="Komma 2 2 2 2 2 3 3" xfId="398" xr:uid="{00000000-0005-0000-0000-0000AA000000}"/>
    <cellStyle name="Komma 2 2 2 2 2 3 3 2" xfId="3318" xr:uid="{6435614F-0957-4E9A-94A1-D77267DD51F3}"/>
    <cellStyle name="Komma 2 2 2 2 2 3 3 3" xfId="3959" xr:uid="{9F5FFC3B-C463-4089-AC11-F3A15D47B7DC}"/>
    <cellStyle name="Komma 2 2 2 2 2 3 4" xfId="1083" xr:uid="{00000000-0005-0000-0000-0000AB000000}"/>
    <cellStyle name="Komma 2 2 2 2 2 3 4 2" xfId="4473" xr:uid="{244EE85A-DCE5-4C51-B820-31BE718EA67D}"/>
    <cellStyle name="Komma 2 2 2 2 2 3 5" xfId="1338" xr:uid="{00000000-0005-0000-0000-0000AC000000}"/>
    <cellStyle name="Komma 2 2 2 2 2 3 5 2" xfId="4728" xr:uid="{5223509E-DEE3-4E0C-A6A8-6429353B1013}"/>
    <cellStyle name="Komma 2 2 2 2 2 3 6" xfId="1853" xr:uid="{00000000-0005-0000-0000-0000AD000000}"/>
    <cellStyle name="Komma 2 2 2 2 2 3 6 2" xfId="5241" xr:uid="{44CC8683-126A-4187-A69E-3CB948AF1752}"/>
    <cellStyle name="Komma 2 2 2 2 2 3 7" xfId="2109" xr:uid="{00000000-0005-0000-0000-0000AE000000}"/>
    <cellStyle name="Komma 2 2 2 2 2 3 7 2" xfId="5497" xr:uid="{C6158E7B-7BAD-4684-9EBF-AC4EC095E0F6}"/>
    <cellStyle name="Komma 2 2 2 2 2 3 8" xfId="2625" xr:uid="{B1D4B7F4-A737-42BE-B2FC-4F995804F53C}"/>
    <cellStyle name="Komma 2 2 2 2 2 3 9" xfId="3046" xr:uid="{360F6B2E-4DC9-4D89-A31F-F0BDAE6C9751}"/>
    <cellStyle name="Komma 2 2 2 2 2 4" xfId="602" xr:uid="{00000000-0005-0000-0000-0000AF000000}"/>
    <cellStyle name="Komma 2 2 2 2 2 4 2" xfId="1541" xr:uid="{00000000-0005-0000-0000-0000B0000000}"/>
    <cellStyle name="Komma 2 2 2 2 2 4 2 2" xfId="3521" xr:uid="{F0E7DFC4-931A-4AFC-9090-2049528486EE}"/>
    <cellStyle name="Komma 2 2 2 2 2 4 2 3" xfId="4929" xr:uid="{E2B4D727-82E1-47FB-87EA-A38A010B7B59}"/>
    <cellStyle name="Komma 2 2 2 2 2 4 3" xfId="2310" xr:uid="{00000000-0005-0000-0000-0000B1000000}"/>
    <cellStyle name="Komma 2 2 2 2 2 4 3 2" xfId="5698" xr:uid="{2B9E2F4E-D744-4051-A82A-9625388BDD20}"/>
    <cellStyle name="Komma 2 2 2 2 2 4 4" xfId="2828" xr:uid="{AE1D8B80-0EE7-4C88-A286-F5CA199A6C29}"/>
    <cellStyle name="Komma 2 2 2 2 2 4 5" xfId="4161" xr:uid="{52A33EB7-4283-489A-ABA3-E9D92EF47798}"/>
    <cellStyle name="Komma 2 2 2 2 2 5" xfId="344" xr:uid="{00000000-0005-0000-0000-0000B2000000}"/>
    <cellStyle name="Komma 2 2 2 2 2 5 2" xfId="3264" xr:uid="{4795F7ED-FAF7-46D2-8626-6DFE8DE3B8ED}"/>
    <cellStyle name="Komma 2 2 2 2 2 5 3" xfId="3905" xr:uid="{DFE16E2E-AFBC-4ABA-BE61-A2FBED9CD35C}"/>
    <cellStyle name="Komma 2 2 2 2 2 6" xfId="1029" xr:uid="{00000000-0005-0000-0000-0000B3000000}"/>
    <cellStyle name="Komma 2 2 2 2 2 6 2" xfId="4419" xr:uid="{3F0A804D-193C-40E3-881C-A856AB027658}"/>
    <cellStyle name="Komma 2 2 2 2 2 7" xfId="1284" xr:uid="{00000000-0005-0000-0000-0000B4000000}"/>
    <cellStyle name="Komma 2 2 2 2 2 7 2" xfId="4674" xr:uid="{8784CAEA-6035-49EE-9FDA-E754EB493023}"/>
    <cellStyle name="Komma 2 2 2 2 2 8" xfId="1799" xr:uid="{00000000-0005-0000-0000-0000B5000000}"/>
    <cellStyle name="Komma 2 2 2 2 2 8 2" xfId="5187" xr:uid="{FBCD7C6A-AD06-47BB-A515-C5BCF00D4659}"/>
    <cellStyle name="Komma 2 2 2 2 2 9" xfId="2055" xr:uid="{00000000-0005-0000-0000-0000B6000000}"/>
    <cellStyle name="Komma 2 2 2 2 2 9 2" xfId="5443" xr:uid="{1246209F-9E6B-4FE5-B4A1-2DE96BE6E660}"/>
    <cellStyle name="Komma 2 2 2 2 3" xfId="55" xr:uid="{00000000-0005-0000-0000-0000B7000000}"/>
    <cellStyle name="Komma 2 2 2 2 3 10" xfId="2540" xr:uid="{9E227D68-92D4-4A26-B69D-47E1AEA7B219}"/>
    <cellStyle name="Komma 2 2 2 2 3 11" xfId="3145" xr:uid="{DC043FE8-DEB9-463A-86CA-1646528FCB05}"/>
    <cellStyle name="Komma 2 2 2 2 3 2" xfId="225" xr:uid="{00000000-0005-0000-0000-0000B8000000}"/>
    <cellStyle name="Komma 2 2 2 2 3 2 2" xfId="741" xr:uid="{00000000-0005-0000-0000-0000B9000000}"/>
    <cellStyle name="Komma 2 2 2 2 3 2 2 2" xfId="1680" xr:uid="{00000000-0005-0000-0000-0000BA000000}"/>
    <cellStyle name="Komma 2 2 2 2 3 2 2 2 2" xfId="3660" xr:uid="{A456C9C5-6DD1-4E54-9956-4917477C123B}"/>
    <cellStyle name="Komma 2 2 2 2 3 2 2 2 3" xfId="5068" xr:uid="{D1FE41D4-E0D6-4A13-8B06-E16455B1A648}"/>
    <cellStyle name="Komma 2 2 2 2 3 2 2 3" xfId="2449" xr:uid="{00000000-0005-0000-0000-0000BB000000}"/>
    <cellStyle name="Komma 2 2 2 2 3 2 2 3 2" xfId="5837" xr:uid="{2C5A9238-921C-46FC-BC4C-C062658AEE6A}"/>
    <cellStyle name="Komma 2 2 2 2 3 2 2 4" xfId="2967" xr:uid="{37DB20FE-DDAE-4DE0-BA67-93060BADC1C5}"/>
    <cellStyle name="Komma 2 2 2 2 3 2 2 5" xfId="4300" xr:uid="{4A260DE4-505C-444E-8925-7FD7CDCA5CD3}"/>
    <cellStyle name="Komma 2 2 2 2 3 2 3" xfId="483" xr:uid="{00000000-0005-0000-0000-0000BC000000}"/>
    <cellStyle name="Komma 2 2 2 2 3 2 3 2" xfId="3403" xr:uid="{8F27C396-8347-4CFA-A73B-0841371B359C}"/>
    <cellStyle name="Komma 2 2 2 2 3 2 3 3" xfId="4044" xr:uid="{1EAC6CB9-3521-44C6-9998-4F8896F1AC09}"/>
    <cellStyle name="Komma 2 2 2 2 3 2 4" xfId="1168" xr:uid="{00000000-0005-0000-0000-0000BD000000}"/>
    <cellStyle name="Komma 2 2 2 2 3 2 4 2" xfId="4558" xr:uid="{6925CF75-AD2D-4B2B-B2D2-1BC183F6B4BE}"/>
    <cellStyle name="Komma 2 2 2 2 3 2 5" xfId="1423" xr:uid="{00000000-0005-0000-0000-0000BE000000}"/>
    <cellStyle name="Komma 2 2 2 2 3 2 5 2" xfId="4813" xr:uid="{0024F108-2FBF-4243-AC9B-5E0E6A89C85A}"/>
    <cellStyle name="Komma 2 2 2 2 3 2 6" xfId="1938" xr:uid="{00000000-0005-0000-0000-0000BF000000}"/>
    <cellStyle name="Komma 2 2 2 2 3 2 6 2" xfId="5326" xr:uid="{31F58E37-F3D1-41A1-A171-9E1E1A71BF4B}"/>
    <cellStyle name="Komma 2 2 2 2 3 2 7" xfId="2194" xr:uid="{00000000-0005-0000-0000-0000C0000000}"/>
    <cellStyle name="Komma 2 2 2 2 3 2 7 2" xfId="5582" xr:uid="{84076C1E-172E-4014-8FF9-CF24B845D992}"/>
    <cellStyle name="Komma 2 2 2 2 3 2 8" xfId="2710" xr:uid="{0FC67DCC-0C23-4F3F-8BA4-4C9BB0798D72}"/>
    <cellStyle name="Komma 2 2 2 2 3 2 9" xfId="3788" xr:uid="{F0C55FB4-97E8-4EA6-B69B-AA3F6E3BC755}"/>
    <cellStyle name="Komma 2 2 2 2 3 3" xfId="141" xr:uid="{00000000-0005-0000-0000-0000C1000000}"/>
    <cellStyle name="Komma 2 2 2 2 3 3 2" xfId="657" xr:uid="{00000000-0005-0000-0000-0000C2000000}"/>
    <cellStyle name="Komma 2 2 2 2 3 3 2 2" xfId="1596" xr:uid="{00000000-0005-0000-0000-0000C3000000}"/>
    <cellStyle name="Komma 2 2 2 2 3 3 2 2 2" xfId="3576" xr:uid="{F8261A6D-6E79-4ED3-8C6A-71CEDAE1BE19}"/>
    <cellStyle name="Komma 2 2 2 2 3 3 2 2 3" xfId="4984" xr:uid="{904BA70A-B281-44F4-AF87-480CA3415064}"/>
    <cellStyle name="Komma 2 2 2 2 3 3 2 3" xfId="2365" xr:uid="{00000000-0005-0000-0000-0000C4000000}"/>
    <cellStyle name="Komma 2 2 2 2 3 3 2 3 2" xfId="5753" xr:uid="{A195291E-AE70-4ED5-81C6-CE53CD5F6CC6}"/>
    <cellStyle name="Komma 2 2 2 2 3 3 2 4" xfId="2883" xr:uid="{5A171999-05DA-4563-A56C-7A0CD0720094}"/>
    <cellStyle name="Komma 2 2 2 2 3 3 2 5" xfId="4216" xr:uid="{C434DB4E-6502-476E-B147-E7AF3AAF8F93}"/>
    <cellStyle name="Komma 2 2 2 2 3 3 3" xfId="399" xr:uid="{00000000-0005-0000-0000-0000C5000000}"/>
    <cellStyle name="Komma 2 2 2 2 3 3 3 2" xfId="3319" xr:uid="{618490EB-A1BD-4120-AE4E-36E66E8E1CEF}"/>
    <cellStyle name="Komma 2 2 2 2 3 3 3 3" xfId="3960" xr:uid="{F132E018-592D-4DBC-8AF8-3FAD9610A3C5}"/>
    <cellStyle name="Komma 2 2 2 2 3 3 4" xfId="1084" xr:uid="{00000000-0005-0000-0000-0000C6000000}"/>
    <cellStyle name="Komma 2 2 2 2 3 3 4 2" xfId="4474" xr:uid="{522CF216-1063-4767-A8DC-14C91DD32ED3}"/>
    <cellStyle name="Komma 2 2 2 2 3 3 5" xfId="1339" xr:uid="{00000000-0005-0000-0000-0000C7000000}"/>
    <cellStyle name="Komma 2 2 2 2 3 3 5 2" xfId="4729" xr:uid="{D53DB3D1-2959-4352-A8C7-DEB9BA6E3561}"/>
    <cellStyle name="Komma 2 2 2 2 3 3 6" xfId="1854" xr:uid="{00000000-0005-0000-0000-0000C8000000}"/>
    <cellStyle name="Komma 2 2 2 2 3 3 6 2" xfId="5242" xr:uid="{C26A1C74-81EE-430E-85D3-79B43F9EF8CD}"/>
    <cellStyle name="Komma 2 2 2 2 3 3 7" xfId="2110" xr:uid="{00000000-0005-0000-0000-0000C9000000}"/>
    <cellStyle name="Komma 2 2 2 2 3 3 7 2" xfId="5498" xr:uid="{1D2CD721-173F-4740-84F4-50769DDB87EE}"/>
    <cellStyle name="Komma 2 2 2 2 3 3 8" xfId="2626" xr:uid="{05D3FF6C-642A-472D-8294-A56C4A2184CE}"/>
    <cellStyle name="Komma 2 2 2 2 3 3 9" xfId="3045" xr:uid="{7EA26BA5-2987-4D35-8E2B-1CFA0B95629A}"/>
    <cellStyle name="Komma 2 2 2 2 3 4" xfId="571" xr:uid="{00000000-0005-0000-0000-0000CA000000}"/>
    <cellStyle name="Komma 2 2 2 2 3 4 2" xfId="1510" xr:uid="{00000000-0005-0000-0000-0000CB000000}"/>
    <cellStyle name="Komma 2 2 2 2 3 4 2 2" xfId="3490" xr:uid="{B5CCAF26-8D2F-46F6-969E-5AD444CC64BA}"/>
    <cellStyle name="Komma 2 2 2 2 3 4 2 3" xfId="4898" xr:uid="{778B9BBF-B2BB-416E-B579-0A173A0DC3A3}"/>
    <cellStyle name="Komma 2 2 2 2 3 4 3" xfId="2279" xr:uid="{00000000-0005-0000-0000-0000CC000000}"/>
    <cellStyle name="Komma 2 2 2 2 3 4 3 2" xfId="5667" xr:uid="{B4AFD96E-8305-4655-9D5C-1B274FAE273A}"/>
    <cellStyle name="Komma 2 2 2 2 3 4 4" xfId="2797" xr:uid="{992B5B49-2B19-4FA7-86B0-14215F7CDBBD}"/>
    <cellStyle name="Komma 2 2 2 2 3 4 5" xfId="4130" xr:uid="{31596D21-5D4F-4E8C-B0AB-A16AFB43592C}"/>
    <cellStyle name="Komma 2 2 2 2 3 5" xfId="313" xr:uid="{00000000-0005-0000-0000-0000CD000000}"/>
    <cellStyle name="Komma 2 2 2 2 3 5 2" xfId="3233" xr:uid="{26B1633E-FA51-4E7E-BD0C-A70E55615A6F}"/>
    <cellStyle name="Komma 2 2 2 2 3 5 3" xfId="3874" xr:uid="{88AB8E78-A595-4296-B351-EDB04E958F28}"/>
    <cellStyle name="Komma 2 2 2 2 3 6" xfId="998" xr:uid="{00000000-0005-0000-0000-0000CE000000}"/>
    <cellStyle name="Komma 2 2 2 2 3 6 2" xfId="4388" xr:uid="{042D0675-12D9-49B0-B65D-238625AE89BA}"/>
    <cellStyle name="Komma 2 2 2 2 3 7" xfId="1253" xr:uid="{00000000-0005-0000-0000-0000CF000000}"/>
    <cellStyle name="Komma 2 2 2 2 3 7 2" xfId="4643" xr:uid="{F19D420B-947E-436F-81DA-BBC679CD5D60}"/>
    <cellStyle name="Komma 2 2 2 2 3 8" xfId="1768" xr:uid="{00000000-0005-0000-0000-0000D0000000}"/>
    <cellStyle name="Komma 2 2 2 2 3 8 2" xfId="5156" xr:uid="{DE53634A-0264-4325-847F-C5235C24A37B}"/>
    <cellStyle name="Komma 2 2 2 2 3 9" xfId="2024" xr:uid="{00000000-0005-0000-0000-0000D1000000}"/>
    <cellStyle name="Komma 2 2 2 2 3 9 2" xfId="5412" xr:uid="{110101D3-EE06-4504-8CB2-2ACF10E14A0A}"/>
    <cellStyle name="Komma 2 2 2 2 4" xfId="202" xr:uid="{00000000-0005-0000-0000-0000D2000000}"/>
    <cellStyle name="Komma 2 2 2 2 4 2" xfId="718" xr:uid="{00000000-0005-0000-0000-0000D3000000}"/>
    <cellStyle name="Komma 2 2 2 2 4 2 2" xfId="1657" xr:uid="{00000000-0005-0000-0000-0000D4000000}"/>
    <cellStyle name="Komma 2 2 2 2 4 2 2 2" xfId="3637" xr:uid="{067FE5DB-233C-4D1C-A590-4ACECB35F6B6}"/>
    <cellStyle name="Komma 2 2 2 2 4 2 2 3" xfId="5045" xr:uid="{EC1230C2-8654-4B9A-84F0-7EA9DD881574}"/>
    <cellStyle name="Komma 2 2 2 2 4 2 3" xfId="2426" xr:uid="{00000000-0005-0000-0000-0000D5000000}"/>
    <cellStyle name="Komma 2 2 2 2 4 2 3 2" xfId="5814" xr:uid="{E0169478-7F8E-494D-A64C-76C67C77C99C}"/>
    <cellStyle name="Komma 2 2 2 2 4 2 4" xfId="2944" xr:uid="{5E3755E0-3414-4C12-A01D-AF5B4F96EC49}"/>
    <cellStyle name="Komma 2 2 2 2 4 2 5" xfId="4277" xr:uid="{A6767C9D-9B7B-472B-962C-3E96E546CA37}"/>
    <cellStyle name="Komma 2 2 2 2 4 3" xfId="460" xr:uid="{00000000-0005-0000-0000-0000D6000000}"/>
    <cellStyle name="Komma 2 2 2 2 4 3 2" xfId="3380" xr:uid="{F414A4FF-8D66-411C-98C9-362268787FBA}"/>
    <cellStyle name="Komma 2 2 2 2 4 3 3" xfId="4021" xr:uid="{66374992-8F54-48C0-BF46-C05932EAF9B1}"/>
    <cellStyle name="Komma 2 2 2 2 4 4" xfId="1145" xr:uid="{00000000-0005-0000-0000-0000D7000000}"/>
    <cellStyle name="Komma 2 2 2 2 4 4 2" xfId="4535" xr:uid="{C620808D-8D16-44DE-B179-40A26CEACC85}"/>
    <cellStyle name="Komma 2 2 2 2 4 5" xfId="1400" xr:uid="{00000000-0005-0000-0000-0000D8000000}"/>
    <cellStyle name="Komma 2 2 2 2 4 5 2" xfId="4790" xr:uid="{F1F94CAB-6CA9-46FF-A80E-06F71A772C2B}"/>
    <cellStyle name="Komma 2 2 2 2 4 6" xfId="1915" xr:uid="{00000000-0005-0000-0000-0000D9000000}"/>
    <cellStyle name="Komma 2 2 2 2 4 6 2" xfId="5303" xr:uid="{B80DF0BB-03F9-440B-89C3-ABC7CC10AA51}"/>
    <cellStyle name="Komma 2 2 2 2 4 7" xfId="2171" xr:uid="{00000000-0005-0000-0000-0000DA000000}"/>
    <cellStyle name="Komma 2 2 2 2 4 7 2" xfId="5559" xr:uid="{24D41C1F-7001-49ED-A02B-52D798EBD460}"/>
    <cellStyle name="Komma 2 2 2 2 4 8" xfId="2687" xr:uid="{D8DBC44B-9245-4849-AB13-242DF1C20E40}"/>
    <cellStyle name="Komma 2 2 2 2 4 9" xfId="3765" xr:uid="{9855174E-D326-478B-8264-58F983092DD2}"/>
    <cellStyle name="Komma 2 2 2 2 5" xfId="109" xr:uid="{00000000-0005-0000-0000-0000DB000000}"/>
    <cellStyle name="Komma 2 2 2 2 5 2" xfId="625" xr:uid="{00000000-0005-0000-0000-0000DC000000}"/>
    <cellStyle name="Komma 2 2 2 2 5 2 2" xfId="1564" xr:uid="{00000000-0005-0000-0000-0000DD000000}"/>
    <cellStyle name="Komma 2 2 2 2 5 2 2 2" xfId="3544" xr:uid="{C77285BD-5AC5-4C7D-BAA6-EBCCBAB12DF5}"/>
    <cellStyle name="Komma 2 2 2 2 5 2 2 3" xfId="4952" xr:uid="{2A30CCB5-646D-44EC-8DBB-A177AF949A39}"/>
    <cellStyle name="Komma 2 2 2 2 5 2 3" xfId="2333" xr:uid="{00000000-0005-0000-0000-0000DE000000}"/>
    <cellStyle name="Komma 2 2 2 2 5 2 3 2" xfId="5721" xr:uid="{414CBE9F-4DB2-4F5D-87CD-78FFD88BE5F1}"/>
    <cellStyle name="Komma 2 2 2 2 5 2 4" xfId="2851" xr:uid="{407C5366-EC8D-4DA2-9F47-66C4EC6FDC92}"/>
    <cellStyle name="Komma 2 2 2 2 5 2 5" xfId="4184" xr:uid="{EFF67E13-6D6C-4B44-B157-8C214CA07756}"/>
    <cellStyle name="Komma 2 2 2 2 5 3" xfId="367" xr:uid="{00000000-0005-0000-0000-0000DF000000}"/>
    <cellStyle name="Komma 2 2 2 2 5 3 2" xfId="3287" xr:uid="{7C632EFC-27BA-4512-AC69-E42B796D15C6}"/>
    <cellStyle name="Komma 2 2 2 2 5 3 3" xfId="3928" xr:uid="{DC43E673-AB64-4085-9D13-F3ABF6C673B7}"/>
    <cellStyle name="Komma 2 2 2 2 5 4" xfId="1052" xr:uid="{00000000-0005-0000-0000-0000E0000000}"/>
    <cellStyle name="Komma 2 2 2 2 5 4 2" xfId="4442" xr:uid="{E60A8152-FFB8-4A02-8FE2-C3581A8B9AA9}"/>
    <cellStyle name="Komma 2 2 2 2 5 5" xfId="1307" xr:uid="{00000000-0005-0000-0000-0000E1000000}"/>
    <cellStyle name="Komma 2 2 2 2 5 5 2" xfId="4697" xr:uid="{4C2DB3AD-DB16-4360-9C8E-C5272D2B489A}"/>
    <cellStyle name="Komma 2 2 2 2 5 6" xfId="1822" xr:uid="{00000000-0005-0000-0000-0000E2000000}"/>
    <cellStyle name="Komma 2 2 2 2 5 6 2" xfId="5210" xr:uid="{1D12F4BB-E895-49CF-A4D4-938E83C27104}"/>
    <cellStyle name="Komma 2 2 2 2 5 7" xfId="2078" xr:uid="{00000000-0005-0000-0000-0000E3000000}"/>
    <cellStyle name="Komma 2 2 2 2 5 7 2" xfId="5466" xr:uid="{25BDB150-263A-4263-A38D-8A2951BA2F2E}"/>
    <cellStyle name="Komma 2 2 2 2 5 8" xfId="2594" xr:uid="{EBDA9046-7EB4-4CD3-84F0-2B30122B468B}"/>
    <cellStyle name="Komma 2 2 2 2 5 9" xfId="3077" xr:uid="{7B8AE20C-CFD1-44F6-A853-5C85A4B062DB}"/>
    <cellStyle name="Komma 2 2 2 2 6" xfId="548" xr:uid="{00000000-0005-0000-0000-0000E4000000}"/>
    <cellStyle name="Komma 2 2 2 2 6 2" xfId="1487" xr:uid="{00000000-0005-0000-0000-0000E5000000}"/>
    <cellStyle name="Komma 2 2 2 2 6 2 2" xfId="3467" xr:uid="{9A4E56B4-90F3-44E5-95E1-80C9D0EC0930}"/>
    <cellStyle name="Komma 2 2 2 2 6 2 3" xfId="4875" xr:uid="{1B70238A-4114-4293-B26D-D83172ADECEC}"/>
    <cellStyle name="Komma 2 2 2 2 6 3" xfId="2256" xr:uid="{00000000-0005-0000-0000-0000E6000000}"/>
    <cellStyle name="Komma 2 2 2 2 6 3 2" xfId="5644" xr:uid="{EAE14499-56F9-4A96-B9DC-3012A6CED86A}"/>
    <cellStyle name="Komma 2 2 2 2 6 4" xfId="2774" xr:uid="{E0390873-E427-4291-9F68-FD83E4DF2DFD}"/>
    <cellStyle name="Komma 2 2 2 2 6 5" xfId="4107" xr:uid="{B4141973-7267-4C7B-9F56-2658C42F448B}"/>
    <cellStyle name="Komma 2 2 2 2 7" xfId="290" xr:uid="{00000000-0005-0000-0000-0000E7000000}"/>
    <cellStyle name="Komma 2 2 2 2 7 2" xfId="3210" xr:uid="{75D9A256-EAAD-4EF1-8460-074853780E2E}"/>
    <cellStyle name="Komma 2 2 2 2 7 3" xfId="3851" xr:uid="{4404BC28-FDEC-4627-A139-4ABC264ABACC}"/>
    <cellStyle name="Komma 2 2 2 2 8" xfId="975" xr:uid="{00000000-0005-0000-0000-0000E8000000}"/>
    <cellStyle name="Komma 2 2 2 2 8 2" xfId="4365" xr:uid="{2E1BD7AD-7525-4FC9-961A-C8E323C7058B}"/>
    <cellStyle name="Komma 2 2 2 2 9" xfId="1230" xr:uid="{00000000-0005-0000-0000-0000E9000000}"/>
    <cellStyle name="Komma 2 2 2 2 9 2" xfId="4620" xr:uid="{03DA9681-F755-4B79-AAE5-FDFBD4D13BED}"/>
    <cellStyle name="Komma 2 2 2 3" xfId="82" xr:uid="{00000000-0005-0000-0000-0000EA000000}"/>
    <cellStyle name="Komma 2 2 2 3 10" xfId="2567" xr:uid="{D53B713A-8E7C-430C-AD90-1FD693FEE06E}"/>
    <cellStyle name="Komma 2 2 2 3 11" xfId="3105" xr:uid="{D79C2B95-C93A-4C29-841D-37D02B4B3373}"/>
    <cellStyle name="Komma 2 2 2 3 2" xfId="252" xr:uid="{00000000-0005-0000-0000-0000EB000000}"/>
    <cellStyle name="Komma 2 2 2 3 2 2" xfId="768" xr:uid="{00000000-0005-0000-0000-0000EC000000}"/>
    <cellStyle name="Komma 2 2 2 3 2 2 2" xfId="1707" xr:uid="{00000000-0005-0000-0000-0000ED000000}"/>
    <cellStyle name="Komma 2 2 2 3 2 2 2 2" xfId="3687" xr:uid="{05B0B4CA-C5EC-4724-8CC6-05AB48593A84}"/>
    <cellStyle name="Komma 2 2 2 3 2 2 2 3" xfId="5095" xr:uid="{1CC0E350-331A-4E49-BE0F-4F19A9D3CB30}"/>
    <cellStyle name="Komma 2 2 2 3 2 2 3" xfId="2476" xr:uid="{00000000-0005-0000-0000-0000EE000000}"/>
    <cellStyle name="Komma 2 2 2 3 2 2 3 2" xfId="5864" xr:uid="{90FC4B55-7843-47D1-A8CF-205C685338E9}"/>
    <cellStyle name="Komma 2 2 2 3 2 2 4" xfId="2994" xr:uid="{B4BFE4B8-90D5-4E45-B2CD-3FE98F8D8A02}"/>
    <cellStyle name="Komma 2 2 2 3 2 2 5" xfId="4327" xr:uid="{2A1CC7B5-C4E5-4DDB-BA92-C2E7763ED1C0}"/>
    <cellStyle name="Komma 2 2 2 3 2 3" xfId="510" xr:uid="{00000000-0005-0000-0000-0000EF000000}"/>
    <cellStyle name="Komma 2 2 2 3 2 3 2" xfId="3430" xr:uid="{9C40C359-852B-446D-AA9E-341DE3081DB2}"/>
    <cellStyle name="Komma 2 2 2 3 2 3 3" xfId="4071" xr:uid="{701B4238-2AB7-4E9B-BC08-002A3CAEB800}"/>
    <cellStyle name="Komma 2 2 2 3 2 4" xfId="1195" xr:uid="{00000000-0005-0000-0000-0000F0000000}"/>
    <cellStyle name="Komma 2 2 2 3 2 4 2" xfId="4585" xr:uid="{A428DAA6-EBAE-4E5E-984E-55DC31AF653C}"/>
    <cellStyle name="Komma 2 2 2 3 2 5" xfId="1450" xr:uid="{00000000-0005-0000-0000-0000F1000000}"/>
    <cellStyle name="Komma 2 2 2 3 2 5 2" xfId="4840" xr:uid="{DD73FC9D-F8DA-4CB5-B879-4B31B5237501}"/>
    <cellStyle name="Komma 2 2 2 3 2 6" xfId="1965" xr:uid="{00000000-0005-0000-0000-0000F2000000}"/>
    <cellStyle name="Komma 2 2 2 3 2 6 2" xfId="5353" xr:uid="{BE116557-E802-4138-A0CE-2A6A021ADCB5}"/>
    <cellStyle name="Komma 2 2 2 3 2 7" xfId="2221" xr:uid="{00000000-0005-0000-0000-0000F3000000}"/>
    <cellStyle name="Komma 2 2 2 3 2 7 2" xfId="5609" xr:uid="{78DD51F2-BFE6-4344-B637-1B946D05E05E}"/>
    <cellStyle name="Komma 2 2 2 3 2 8" xfId="2737" xr:uid="{DBEA6067-4C45-46C6-BCC3-4CA62A48083C}"/>
    <cellStyle name="Komma 2 2 2 3 2 9" xfId="3815" xr:uid="{0ED1CE24-D857-46B5-A25D-F97B7D032638}"/>
    <cellStyle name="Komma 2 2 2 3 3" xfId="136" xr:uid="{00000000-0005-0000-0000-0000F4000000}"/>
    <cellStyle name="Komma 2 2 2 3 3 2" xfId="652" xr:uid="{00000000-0005-0000-0000-0000F5000000}"/>
    <cellStyle name="Komma 2 2 2 3 3 2 2" xfId="1591" xr:uid="{00000000-0005-0000-0000-0000F6000000}"/>
    <cellStyle name="Komma 2 2 2 3 3 2 2 2" xfId="3571" xr:uid="{F0FC9AD3-79A2-4EA6-8D99-D2F8EA463923}"/>
    <cellStyle name="Komma 2 2 2 3 3 2 2 3" xfId="4979" xr:uid="{12B69FF6-5E3C-4E51-8C01-6FDA173DB4A1}"/>
    <cellStyle name="Komma 2 2 2 3 3 2 3" xfId="2360" xr:uid="{00000000-0005-0000-0000-0000F7000000}"/>
    <cellStyle name="Komma 2 2 2 3 3 2 3 2" xfId="5748" xr:uid="{729A82F3-C07C-48A6-8D8D-AC45E9B72AB1}"/>
    <cellStyle name="Komma 2 2 2 3 3 2 4" xfId="2878" xr:uid="{2220475D-97CF-490F-9F87-63F7B5688C8E}"/>
    <cellStyle name="Komma 2 2 2 3 3 2 5" xfId="4211" xr:uid="{E707C954-CFDA-4110-9D04-9967D2BB9387}"/>
    <cellStyle name="Komma 2 2 2 3 3 3" xfId="394" xr:uid="{00000000-0005-0000-0000-0000F8000000}"/>
    <cellStyle name="Komma 2 2 2 3 3 3 2" xfId="3314" xr:uid="{2C0D552A-C0E8-4BDF-AB30-64CF1ACB9DC8}"/>
    <cellStyle name="Komma 2 2 2 3 3 3 3" xfId="3955" xr:uid="{BDB6283F-5141-4984-B516-D0463FFCCE25}"/>
    <cellStyle name="Komma 2 2 2 3 3 4" xfId="1079" xr:uid="{00000000-0005-0000-0000-0000F9000000}"/>
    <cellStyle name="Komma 2 2 2 3 3 4 2" xfId="4469" xr:uid="{B483608F-B485-4304-B7AF-A123FDAA5F52}"/>
    <cellStyle name="Komma 2 2 2 3 3 5" xfId="1334" xr:uid="{00000000-0005-0000-0000-0000FA000000}"/>
    <cellStyle name="Komma 2 2 2 3 3 5 2" xfId="4724" xr:uid="{58B7568B-7169-4FA1-9F73-BC6FD1BC264A}"/>
    <cellStyle name="Komma 2 2 2 3 3 6" xfId="1849" xr:uid="{00000000-0005-0000-0000-0000FB000000}"/>
    <cellStyle name="Komma 2 2 2 3 3 6 2" xfId="5237" xr:uid="{5D2E4291-78C5-46B7-B9B7-961C722E9770}"/>
    <cellStyle name="Komma 2 2 2 3 3 7" xfId="2105" xr:uid="{00000000-0005-0000-0000-0000FC000000}"/>
    <cellStyle name="Komma 2 2 2 3 3 7 2" xfId="5493" xr:uid="{E42CD38B-5200-4BDE-AF98-069D3C7CDE40}"/>
    <cellStyle name="Komma 2 2 2 3 3 8" xfId="2621" xr:uid="{5A2404E0-9784-4B36-BD1A-C21CF29A714D}"/>
    <cellStyle name="Komma 2 2 2 3 3 9" xfId="3050" xr:uid="{CC026292-9385-4DC0-8BC8-81E667705F94}"/>
    <cellStyle name="Komma 2 2 2 3 4" xfId="598" xr:uid="{00000000-0005-0000-0000-0000FD000000}"/>
    <cellStyle name="Komma 2 2 2 3 4 2" xfId="1537" xr:uid="{00000000-0005-0000-0000-0000FE000000}"/>
    <cellStyle name="Komma 2 2 2 3 4 2 2" xfId="3517" xr:uid="{46886DCF-1FC5-4578-B6E5-A073F7D12911}"/>
    <cellStyle name="Komma 2 2 2 3 4 2 3" xfId="4925" xr:uid="{82B7EAAD-6D57-4D8B-B906-F81A59CACE2E}"/>
    <cellStyle name="Komma 2 2 2 3 4 3" xfId="2306" xr:uid="{00000000-0005-0000-0000-0000FF000000}"/>
    <cellStyle name="Komma 2 2 2 3 4 3 2" xfId="5694" xr:uid="{9859B41B-7F4D-4809-A3E6-D2C984D3F2B1}"/>
    <cellStyle name="Komma 2 2 2 3 4 4" xfId="2824" xr:uid="{75E35388-1C6C-45B3-B5A8-FFEAB9A83002}"/>
    <cellStyle name="Komma 2 2 2 3 4 5" xfId="4157" xr:uid="{4D67FD11-FB42-4722-8953-44A228BA9880}"/>
    <cellStyle name="Komma 2 2 2 3 5" xfId="340" xr:uid="{00000000-0005-0000-0000-000000010000}"/>
    <cellStyle name="Komma 2 2 2 3 5 2" xfId="3260" xr:uid="{64019A2D-ACF5-4797-A7DF-60D90F860D59}"/>
    <cellStyle name="Komma 2 2 2 3 5 3" xfId="3901" xr:uid="{44AD76A2-FC7D-46AA-9722-BF1DE780F0FC}"/>
    <cellStyle name="Komma 2 2 2 3 6" xfId="1025" xr:uid="{00000000-0005-0000-0000-000001010000}"/>
    <cellStyle name="Komma 2 2 2 3 6 2" xfId="4415" xr:uid="{C6800BF0-AFD2-4BBA-926C-6269400023E1}"/>
    <cellStyle name="Komma 2 2 2 3 7" xfId="1280" xr:uid="{00000000-0005-0000-0000-000002010000}"/>
    <cellStyle name="Komma 2 2 2 3 7 2" xfId="4670" xr:uid="{266E42C0-CB51-4381-9AEA-91B9D4158ABB}"/>
    <cellStyle name="Komma 2 2 2 3 8" xfId="1795" xr:uid="{00000000-0005-0000-0000-000003010000}"/>
    <cellStyle name="Komma 2 2 2 3 8 2" xfId="5183" xr:uid="{046B6ECD-EDAF-4493-9CCB-DBB6125F57EB}"/>
    <cellStyle name="Komma 2 2 2 3 9" xfId="2051" xr:uid="{00000000-0005-0000-0000-000004010000}"/>
    <cellStyle name="Komma 2 2 2 3 9 2" xfId="5439" xr:uid="{6A0ED885-BEF1-43CE-9A07-ABC8A65996E3}"/>
    <cellStyle name="Komma 2 2 2 4" xfId="49" xr:uid="{00000000-0005-0000-0000-000005010000}"/>
    <cellStyle name="Komma 2 2 2 4 10" xfId="2534" xr:uid="{FB638D3B-FEEF-4D1C-9CEA-92F3B32C99C3}"/>
    <cellStyle name="Komma 2 2 2 4 11" xfId="3148" xr:uid="{0F8E53B4-2AE0-4EE0-AB15-D4E362063E5C}"/>
    <cellStyle name="Komma 2 2 2 4 2" xfId="219" xr:uid="{00000000-0005-0000-0000-000006010000}"/>
    <cellStyle name="Komma 2 2 2 4 2 2" xfId="735" xr:uid="{00000000-0005-0000-0000-000007010000}"/>
    <cellStyle name="Komma 2 2 2 4 2 2 2" xfId="1674" xr:uid="{00000000-0005-0000-0000-000008010000}"/>
    <cellStyle name="Komma 2 2 2 4 2 2 2 2" xfId="3654" xr:uid="{203E47FB-F3E7-4061-A7BE-FD0BDC643952}"/>
    <cellStyle name="Komma 2 2 2 4 2 2 2 3" xfId="5062" xr:uid="{C0CA448A-2067-47DE-B63E-722460495FCA}"/>
    <cellStyle name="Komma 2 2 2 4 2 2 3" xfId="2443" xr:uid="{00000000-0005-0000-0000-000009010000}"/>
    <cellStyle name="Komma 2 2 2 4 2 2 3 2" xfId="5831" xr:uid="{7CDCCD26-E232-465C-9048-077880A8E40F}"/>
    <cellStyle name="Komma 2 2 2 4 2 2 4" xfId="2961" xr:uid="{8FF184FE-C956-4755-9A7E-06C6FB06B4DF}"/>
    <cellStyle name="Komma 2 2 2 4 2 2 5" xfId="4294" xr:uid="{D3814A24-F069-4CBC-B41A-5CDEB5A0E941}"/>
    <cellStyle name="Komma 2 2 2 4 2 3" xfId="477" xr:uid="{00000000-0005-0000-0000-00000A010000}"/>
    <cellStyle name="Komma 2 2 2 4 2 3 2" xfId="3397" xr:uid="{C3CEB9BE-42BE-46CD-B86E-854D7A0EB0F9}"/>
    <cellStyle name="Komma 2 2 2 4 2 3 3" xfId="4038" xr:uid="{695A5547-95BB-4E11-886C-C063A44B1677}"/>
    <cellStyle name="Komma 2 2 2 4 2 4" xfId="1162" xr:uid="{00000000-0005-0000-0000-00000B010000}"/>
    <cellStyle name="Komma 2 2 2 4 2 4 2" xfId="4552" xr:uid="{0CCA1618-A85E-48B8-B8C9-21DEC9CB2587}"/>
    <cellStyle name="Komma 2 2 2 4 2 5" xfId="1417" xr:uid="{00000000-0005-0000-0000-00000C010000}"/>
    <cellStyle name="Komma 2 2 2 4 2 5 2" xfId="4807" xr:uid="{A4DE8984-BAE8-46B1-AB60-EFBEBCD236D2}"/>
    <cellStyle name="Komma 2 2 2 4 2 6" xfId="1932" xr:uid="{00000000-0005-0000-0000-00000D010000}"/>
    <cellStyle name="Komma 2 2 2 4 2 6 2" xfId="5320" xr:uid="{03BFEE5B-B97D-48FA-8CBF-3454378E8646}"/>
    <cellStyle name="Komma 2 2 2 4 2 7" xfId="2188" xr:uid="{00000000-0005-0000-0000-00000E010000}"/>
    <cellStyle name="Komma 2 2 2 4 2 7 2" xfId="5576" xr:uid="{15492F4F-0B10-4D1C-84E3-2B19CACCE0B2}"/>
    <cellStyle name="Komma 2 2 2 4 2 8" xfId="2704" xr:uid="{56ECB4FC-2788-4EB1-9370-B8A0D0D133DF}"/>
    <cellStyle name="Komma 2 2 2 4 2 9" xfId="3782" xr:uid="{87E8345B-C661-4117-BC28-6130E8B35F78}"/>
    <cellStyle name="Komma 2 2 2 4 3" xfId="161" xr:uid="{00000000-0005-0000-0000-00000F010000}"/>
    <cellStyle name="Komma 2 2 2 4 3 2" xfId="677" xr:uid="{00000000-0005-0000-0000-000010010000}"/>
    <cellStyle name="Komma 2 2 2 4 3 2 2" xfId="1616" xr:uid="{00000000-0005-0000-0000-000011010000}"/>
    <cellStyle name="Komma 2 2 2 4 3 2 2 2" xfId="3596" xr:uid="{77A09A6C-C3BA-4B4D-A12C-6B3F238B6C5C}"/>
    <cellStyle name="Komma 2 2 2 4 3 2 2 3" xfId="5004" xr:uid="{C50ED01B-DCCA-43D8-BE0F-8926DF68D952}"/>
    <cellStyle name="Komma 2 2 2 4 3 2 3" xfId="2385" xr:uid="{00000000-0005-0000-0000-000012010000}"/>
    <cellStyle name="Komma 2 2 2 4 3 2 3 2" xfId="5773" xr:uid="{2EED9892-6B37-4D5F-B80C-4E41C87AEC78}"/>
    <cellStyle name="Komma 2 2 2 4 3 2 4" xfId="2903" xr:uid="{1206B03A-1D11-4C76-BC7A-D5B88B4A4B13}"/>
    <cellStyle name="Komma 2 2 2 4 3 2 5" xfId="4236" xr:uid="{29C53368-4FEF-4C93-A0C6-FDFBAD518CC6}"/>
    <cellStyle name="Komma 2 2 2 4 3 3" xfId="419" xr:uid="{00000000-0005-0000-0000-000013010000}"/>
    <cellStyle name="Komma 2 2 2 4 3 3 2" xfId="3339" xr:uid="{737FB868-6443-470A-AFB3-D97005335A45}"/>
    <cellStyle name="Komma 2 2 2 4 3 3 3" xfId="3980" xr:uid="{477B899A-D817-429E-9C98-AE283A3B9B4A}"/>
    <cellStyle name="Komma 2 2 2 4 3 4" xfId="1104" xr:uid="{00000000-0005-0000-0000-000014010000}"/>
    <cellStyle name="Komma 2 2 2 4 3 4 2" xfId="4494" xr:uid="{4F985986-F636-4443-8CE2-B701DBF1B026}"/>
    <cellStyle name="Komma 2 2 2 4 3 5" xfId="1359" xr:uid="{00000000-0005-0000-0000-000015010000}"/>
    <cellStyle name="Komma 2 2 2 4 3 5 2" xfId="4749" xr:uid="{AAEB6CEF-E7F5-42F2-9E82-4F4E713C792B}"/>
    <cellStyle name="Komma 2 2 2 4 3 6" xfId="1874" xr:uid="{00000000-0005-0000-0000-000016010000}"/>
    <cellStyle name="Komma 2 2 2 4 3 6 2" xfId="5262" xr:uid="{FCD1E2A4-CB9F-4504-BCBC-16AC4CF1E2C4}"/>
    <cellStyle name="Komma 2 2 2 4 3 7" xfId="2130" xr:uid="{00000000-0005-0000-0000-000017010000}"/>
    <cellStyle name="Komma 2 2 2 4 3 7 2" xfId="5518" xr:uid="{D2138F97-70E1-4E38-8991-E56C76F4EF24}"/>
    <cellStyle name="Komma 2 2 2 4 3 8" xfId="2646" xr:uid="{7D499CF1-FC57-425C-A81F-FF42B2A54D54}"/>
    <cellStyle name="Komma 2 2 2 4 3 9" xfId="3025" xr:uid="{7736FB00-0E39-4DDE-9EDA-E86B5F567316}"/>
    <cellStyle name="Komma 2 2 2 4 4" xfId="565" xr:uid="{00000000-0005-0000-0000-000018010000}"/>
    <cellStyle name="Komma 2 2 2 4 4 2" xfId="1504" xr:uid="{00000000-0005-0000-0000-000019010000}"/>
    <cellStyle name="Komma 2 2 2 4 4 2 2" xfId="3484" xr:uid="{D77E31E1-A693-4F2F-B3EF-056666394B90}"/>
    <cellStyle name="Komma 2 2 2 4 4 2 3" xfId="4892" xr:uid="{E8A5AE66-2857-48E2-8C59-F39C7E49ABAD}"/>
    <cellStyle name="Komma 2 2 2 4 4 3" xfId="2273" xr:uid="{00000000-0005-0000-0000-00001A010000}"/>
    <cellStyle name="Komma 2 2 2 4 4 3 2" xfId="5661" xr:uid="{A5A64918-BBDB-457B-BCB3-7E7033A8A315}"/>
    <cellStyle name="Komma 2 2 2 4 4 4" xfId="2791" xr:uid="{BF7E7DFF-F98E-4D74-BE10-3CE7F6D24F3A}"/>
    <cellStyle name="Komma 2 2 2 4 4 5" xfId="4124" xr:uid="{D9E791D4-3B82-4210-AA5A-59A5DBEFAC1E}"/>
    <cellStyle name="Komma 2 2 2 4 5" xfId="307" xr:uid="{00000000-0005-0000-0000-00001B010000}"/>
    <cellStyle name="Komma 2 2 2 4 5 2" xfId="3227" xr:uid="{49914B7C-4474-45C9-B802-3824E5FC5329}"/>
    <cellStyle name="Komma 2 2 2 4 5 3" xfId="3868" xr:uid="{5DF13BA9-2A57-4AE8-AA2D-7C422913AD1C}"/>
    <cellStyle name="Komma 2 2 2 4 6" xfId="992" xr:uid="{00000000-0005-0000-0000-00001C010000}"/>
    <cellStyle name="Komma 2 2 2 4 6 2" xfId="4382" xr:uid="{1A23FA11-E109-409E-97D9-52A1FEC3515A}"/>
    <cellStyle name="Komma 2 2 2 4 7" xfId="1247" xr:uid="{00000000-0005-0000-0000-00001D010000}"/>
    <cellStyle name="Komma 2 2 2 4 7 2" xfId="4637" xr:uid="{745BE64A-F2DA-46B0-B6D4-EDD1B8B671EA}"/>
    <cellStyle name="Komma 2 2 2 4 8" xfId="1762" xr:uid="{00000000-0005-0000-0000-00001E010000}"/>
    <cellStyle name="Komma 2 2 2 4 8 2" xfId="5150" xr:uid="{E4760F60-CAAD-4CEF-B299-4878564FBD96}"/>
    <cellStyle name="Komma 2 2 2 4 9" xfId="2018" xr:uid="{00000000-0005-0000-0000-00001F010000}"/>
    <cellStyle name="Komma 2 2 2 4 9 2" xfId="5406" xr:uid="{6D891B57-1B49-48DB-9450-545E1FEE1094}"/>
    <cellStyle name="Komma 2 2 2 5" xfId="198" xr:uid="{00000000-0005-0000-0000-000020010000}"/>
    <cellStyle name="Komma 2 2 2 5 2" xfId="714" xr:uid="{00000000-0005-0000-0000-000021010000}"/>
    <cellStyle name="Komma 2 2 2 5 2 2" xfId="1653" xr:uid="{00000000-0005-0000-0000-000022010000}"/>
    <cellStyle name="Komma 2 2 2 5 2 2 2" xfId="3633" xr:uid="{F6497B90-7080-4E98-A5CC-A9A275C4604B}"/>
    <cellStyle name="Komma 2 2 2 5 2 2 3" xfId="5041" xr:uid="{9FC8DC9B-7C13-4A1D-81B4-E6C4BCE036B6}"/>
    <cellStyle name="Komma 2 2 2 5 2 3" xfId="2422" xr:uid="{00000000-0005-0000-0000-000023010000}"/>
    <cellStyle name="Komma 2 2 2 5 2 3 2" xfId="5810" xr:uid="{647E89B9-D9A5-40B9-A060-756A22717A8D}"/>
    <cellStyle name="Komma 2 2 2 5 2 4" xfId="2940" xr:uid="{08C11D8F-EA8B-49F9-895D-E99A595B19A0}"/>
    <cellStyle name="Komma 2 2 2 5 2 5" xfId="4273" xr:uid="{B0CDD7BF-8AD5-4B5F-BD6D-50AEA99CC1F6}"/>
    <cellStyle name="Komma 2 2 2 5 3" xfId="456" xr:uid="{00000000-0005-0000-0000-000024010000}"/>
    <cellStyle name="Komma 2 2 2 5 3 2" xfId="3376" xr:uid="{25C2AB8D-2F0A-4F7E-A6FC-94BE471A120B}"/>
    <cellStyle name="Komma 2 2 2 5 3 3" xfId="4017" xr:uid="{D1686AE1-CC2A-4637-A219-5C6AC8E94F2E}"/>
    <cellStyle name="Komma 2 2 2 5 4" xfId="1141" xr:uid="{00000000-0005-0000-0000-000025010000}"/>
    <cellStyle name="Komma 2 2 2 5 4 2" xfId="4531" xr:uid="{1A520FC7-D5E2-4416-A0A7-D30C3D52B1CC}"/>
    <cellStyle name="Komma 2 2 2 5 5" xfId="1396" xr:uid="{00000000-0005-0000-0000-000026010000}"/>
    <cellStyle name="Komma 2 2 2 5 5 2" xfId="4786" xr:uid="{42E840FB-3014-4747-AA7C-18E52FD757B2}"/>
    <cellStyle name="Komma 2 2 2 5 6" xfId="1911" xr:uid="{00000000-0005-0000-0000-000027010000}"/>
    <cellStyle name="Komma 2 2 2 5 6 2" xfId="5299" xr:uid="{9252B9DA-D7CF-4993-8377-D5ACEE92E4F4}"/>
    <cellStyle name="Komma 2 2 2 5 7" xfId="2167" xr:uid="{00000000-0005-0000-0000-000028010000}"/>
    <cellStyle name="Komma 2 2 2 5 7 2" xfId="5555" xr:uid="{14805479-BF35-4B30-ADFC-CD30D5AF4AA9}"/>
    <cellStyle name="Komma 2 2 2 5 8" xfId="2683" xr:uid="{11FA5C8F-E070-4C43-8B9F-3DC0E717A40B}"/>
    <cellStyle name="Komma 2 2 2 5 9" xfId="3761" xr:uid="{C0CD4A62-BAD8-4997-936D-6EC7671BE0D3}"/>
    <cellStyle name="Komma 2 2 2 6" xfId="97" xr:uid="{00000000-0005-0000-0000-000029010000}"/>
    <cellStyle name="Komma 2 2 2 6 2" xfId="613" xr:uid="{00000000-0005-0000-0000-00002A010000}"/>
    <cellStyle name="Komma 2 2 2 6 2 2" xfId="1552" xr:uid="{00000000-0005-0000-0000-00002B010000}"/>
    <cellStyle name="Komma 2 2 2 6 2 2 2" xfId="3532" xr:uid="{A171D762-A530-42A3-A29C-135C009F1923}"/>
    <cellStyle name="Komma 2 2 2 6 2 2 3" xfId="4940" xr:uid="{1FD0F6F9-7B07-46EE-A230-7311D4896482}"/>
    <cellStyle name="Komma 2 2 2 6 2 3" xfId="2321" xr:uid="{00000000-0005-0000-0000-00002C010000}"/>
    <cellStyle name="Komma 2 2 2 6 2 3 2" xfId="5709" xr:uid="{EBFD7EE7-006D-4A4E-8C7F-ECEE5E156696}"/>
    <cellStyle name="Komma 2 2 2 6 2 4" xfId="2839" xr:uid="{94D7D3D0-444A-41FD-941F-C2B6579692DC}"/>
    <cellStyle name="Komma 2 2 2 6 2 5" xfId="4172" xr:uid="{C17BCC8D-002B-4ECB-9865-678020377B63}"/>
    <cellStyle name="Komma 2 2 2 6 3" xfId="355" xr:uid="{00000000-0005-0000-0000-00002D010000}"/>
    <cellStyle name="Komma 2 2 2 6 3 2" xfId="3275" xr:uid="{84236E11-16A4-4AC5-9251-B68C3ED94AB1}"/>
    <cellStyle name="Komma 2 2 2 6 3 3" xfId="3916" xr:uid="{71859A2C-8455-4215-9BF8-03E828AC626C}"/>
    <cellStyle name="Komma 2 2 2 6 4" xfId="1040" xr:uid="{00000000-0005-0000-0000-00002E010000}"/>
    <cellStyle name="Komma 2 2 2 6 4 2" xfId="4430" xr:uid="{1B21DE55-F682-46F1-B550-5D726AEB06DF}"/>
    <cellStyle name="Komma 2 2 2 6 5" xfId="1295" xr:uid="{00000000-0005-0000-0000-00002F010000}"/>
    <cellStyle name="Komma 2 2 2 6 5 2" xfId="4685" xr:uid="{5012955D-6964-4E24-8EAD-B2B8E2666FD1}"/>
    <cellStyle name="Komma 2 2 2 6 6" xfId="1810" xr:uid="{00000000-0005-0000-0000-000030010000}"/>
    <cellStyle name="Komma 2 2 2 6 6 2" xfId="5198" xr:uid="{35D46D6B-6552-4FA6-B9FD-E5F200103E35}"/>
    <cellStyle name="Komma 2 2 2 6 7" xfId="2066" xr:uid="{00000000-0005-0000-0000-000031010000}"/>
    <cellStyle name="Komma 2 2 2 6 7 2" xfId="5454" xr:uid="{674DB836-C101-4D81-BC5A-AE04E35AAFB3}"/>
    <cellStyle name="Komma 2 2 2 6 8" xfId="2582" xr:uid="{80A0266B-19A9-49E7-892B-624E8AEC583A}"/>
    <cellStyle name="Komma 2 2 2 6 9" xfId="3089" xr:uid="{78BB90D2-D4B4-48D3-AE29-0C0F3FF77095}"/>
    <cellStyle name="Komma 2 2 2 7" xfId="544" xr:uid="{00000000-0005-0000-0000-000032010000}"/>
    <cellStyle name="Komma 2 2 2 7 2" xfId="1483" xr:uid="{00000000-0005-0000-0000-000033010000}"/>
    <cellStyle name="Komma 2 2 2 7 2 2" xfId="3463" xr:uid="{E7743B94-29C5-4AE4-8AC4-6D3AC936EFFD}"/>
    <cellStyle name="Komma 2 2 2 7 2 3" xfId="4871" xr:uid="{7786815D-B052-44C2-9033-800695C4A95B}"/>
    <cellStyle name="Komma 2 2 2 7 3" xfId="2252" xr:uid="{00000000-0005-0000-0000-000034010000}"/>
    <cellStyle name="Komma 2 2 2 7 3 2" xfId="5640" xr:uid="{F93A3A81-05DA-4E16-BBF6-B10CC7DA0811}"/>
    <cellStyle name="Komma 2 2 2 7 4" xfId="2770" xr:uid="{3336DB09-0FC5-4E1D-AD1A-65C7AF54CB30}"/>
    <cellStyle name="Komma 2 2 2 7 5" xfId="4103" xr:uid="{BA69A9E9-5627-4CAE-A1F4-816902C03F23}"/>
    <cellStyle name="Komma 2 2 2 8" xfId="286" xr:uid="{00000000-0005-0000-0000-000035010000}"/>
    <cellStyle name="Komma 2 2 2 8 2" xfId="3206" xr:uid="{8C13422A-144E-40AA-B2ED-FB61427C9B24}"/>
    <cellStyle name="Komma 2 2 2 8 3" xfId="3847" xr:uid="{112534B9-50CD-43AE-8D77-6A79CD1C23C4}"/>
    <cellStyle name="Komma 2 2 2 9" xfId="971" xr:uid="{00000000-0005-0000-0000-000036010000}"/>
    <cellStyle name="Komma 2 2 2 9 2" xfId="4361" xr:uid="{E868493D-C572-40F9-8B45-A755DC8987CA}"/>
    <cellStyle name="Komma 2 2 3" xfId="17" xr:uid="{00000000-0005-0000-0000-000037010000}"/>
    <cellStyle name="Komma 2 2 3 10" xfId="1730" xr:uid="{00000000-0005-0000-0000-000038010000}"/>
    <cellStyle name="Komma 2 2 3 10 2" xfId="5118" xr:uid="{D31E80F1-EB03-4912-BF65-BE1038EFF78E}"/>
    <cellStyle name="Komma 2 2 3 11" xfId="1986" xr:uid="{00000000-0005-0000-0000-000039010000}"/>
    <cellStyle name="Komma 2 2 3 11 2" xfId="5374" xr:uid="{B1A227CB-5BE5-493E-A159-C5F61C415B8C}"/>
    <cellStyle name="Komma 2 2 3 12" xfId="2502" xr:uid="{A7BB89A1-70C7-42F1-80C1-A38EFF390E81}"/>
    <cellStyle name="Komma 2 2 3 13" xfId="3118" xr:uid="{3B8AA0A8-4D11-43F7-A8D3-A8A0D1B5D503}"/>
    <cellStyle name="Komma 2 2 3 2" xfId="71" xr:uid="{00000000-0005-0000-0000-00003A010000}"/>
    <cellStyle name="Komma 2 2 3 2 10" xfId="2556" xr:uid="{26F3AE88-D5DE-498B-81BF-CAAEA657A11C}"/>
    <cellStyle name="Komma 2 2 3 2 11" xfId="3144" xr:uid="{D4D20C27-39B7-4A05-8A95-8D74899199D8}"/>
    <cellStyle name="Komma 2 2 3 2 2" xfId="241" xr:uid="{00000000-0005-0000-0000-00003B010000}"/>
    <cellStyle name="Komma 2 2 3 2 2 2" xfId="757" xr:uid="{00000000-0005-0000-0000-00003C010000}"/>
    <cellStyle name="Komma 2 2 3 2 2 2 2" xfId="1696" xr:uid="{00000000-0005-0000-0000-00003D010000}"/>
    <cellStyle name="Komma 2 2 3 2 2 2 2 2" xfId="3676" xr:uid="{16DCF5DD-CD39-46C2-A136-C486A042268D}"/>
    <cellStyle name="Komma 2 2 3 2 2 2 2 3" xfId="5084" xr:uid="{6DED5187-72E3-41C2-AAAA-7E1D64F7C978}"/>
    <cellStyle name="Komma 2 2 3 2 2 2 3" xfId="2465" xr:uid="{00000000-0005-0000-0000-00003E010000}"/>
    <cellStyle name="Komma 2 2 3 2 2 2 3 2" xfId="5853" xr:uid="{DE64DCA3-FC4F-4A89-9A90-DA1359CCFDF5}"/>
    <cellStyle name="Komma 2 2 3 2 2 2 4" xfId="2983" xr:uid="{0EB7B2BF-E5A6-4C75-9A9A-76B303980EA4}"/>
    <cellStyle name="Komma 2 2 3 2 2 2 5" xfId="4316" xr:uid="{24345DDB-0147-4568-BA43-CF27B3689E85}"/>
    <cellStyle name="Komma 2 2 3 2 2 3" xfId="499" xr:uid="{00000000-0005-0000-0000-00003F010000}"/>
    <cellStyle name="Komma 2 2 3 2 2 3 2" xfId="3419" xr:uid="{84DB58B1-B975-4846-87BA-0158EA46ED06}"/>
    <cellStyle name="Komma 2 2 3 2 2 3 3" xfId="4060" xr:uid="{CE254042-0748-444C-9215-24FC37276CE8}"/>
    <cellStyle name="Komma 2 2 3 2 2 4" xfId="1184" xr:uid="{00000000-0005-0000-0000-000040010000}"/>
    <cellStyle name="Komma 2 2 3 2 2 4 2" xfId="4574" xr:uid="{46150470-9FF0-4BBC-AA4F-46DD638803A8}"/>
    <cellStyle name="Komma 2 2 3 2 2 5" xfId="1439" xr:uid="{00000000-0005-0000-0000-000041010000}"/>
    <cellStyle name="Komma 2 2 3 2 2 5 2" xfId="4829" xr:uid="{12125871-C2F2-470E-89CB-16880621FA92}"/>
    <cellStyle name="Komma 2 2 3 2 2 6" xfId="1954" xr:uid="{00000000-0005-0000-0000-000042010000}"/>
    <cellStyle name="Komma 2 2 3 2 2 6 2" xfId="5342" xr:uid="{EB9DA195-627F-479B-BD54-9FEBACF290AB}"/>
    <cellStyle name="Komma 2 2 3 2 2 7" xfId="2210" xr:uid="{00000000-0005-0000-0000-000043010000}"/>
    <cellStyle name="Komma 2 2 3 2 2 7 2" xfId="5598" xr:uid="{CA08E372-4C73-4284-9739-C632A452DB06}"/>
    <cellStyle name="Komma 2 2 3 2 2 8" xfId="2726" xr:uid="{0069F21B-F5BC-43BD-A661-B79438333AD1}"/>
    <cellStyle name="Komma 2 2 3 2 2 9" xfId="3804" xr:uid="{680DF930-9617-445D-919B-880D8F6C30EF}"/>
    <cellStyle name="Komma 2 2 3 2 3" xfId="125" xr:uid="{00000000-0005-0000-0000-000044010000}"/>
    <cellStyle name="Komma 2 2 3 2 3 2" xfId="641" xr:uid="{00000000-0005-0000-0000-000045010000}"/>
    <cellStyle name="Komma 2 2 3 2 3 2 2" xfId="1580" xr:uid="{00000000-0005-0000-0000-000046010000}"/>
    <cellStyle name="Komma 2 2 3 2 3 2 2 2" xfId="3560" xr:uid="{2558391A-0A77-4D90-AE43-FD979F5663E3}"/>
    <cellStyle name="Komma 2 2 3 2 3 2 2 3" xfId="4968" xr:uid="{D59736F5-F90E-472B-BC96-695CEC8B3A95}"/>
    <cellStyle name="Komma 2 2 3 2 3 2 3" xfId="2349" xr:uid="{00000000-0005-0000-0000-000047010000}"/>
    <cellStyle name="Komma 2 2 3 2 3 2 3 2" xfId="5737" xr:uid="{22BF771F-73DB-45A1-8D6A-0B9D3761B1A7}"/>
    <cellStyle name="Komma 2 2 3 2 3 2 4" xfId="2867" xr:uid="{68E9ACDC-7E3C-4FE8-A22C-E3747C1A04E6}"/>
    <cellStyle name="Komma 2 2 3 2 3 2 5" xfId="4200" xr:uid="{BDF8273A-EC99-4DFE-9FB0-8E993AF9F817}"/>
    <cellStyle name="Komma 2 2 3 2 3 3" xfId="383" xr:uid="{00000000-0005-0000-0000-000048010000}"/>
    <cellStyle name="Komma 2 2 3 2 3 3 2" xfId="3303" xr:uid="{418E8DBD-AD6F-4B51-B36D-01496013290D}"/>
    <cellStyle name="Komma 2 2 3 2 3 3 3" xfId="3944" xr:uid="{BEB60CCC-E396-4979-8183-E7D9F24AAA2A}"/>
    <cellStyle name="Komma 2 2 3 2 3 4" xfId="1068" xr:uid="{00000000-0005-0000-0000-000049010000}"/>
    <cellStyle name="Komma 2 2 3 2 3 4 2" xfId="4458" xr:uid="{0630E840-B49E-41B1-8D9D-54A360961457}"/>
    <cellStyle name="Komma 2 2 3 2 3 5" xfId="1323" xr:uid="{00000000-0005-0000-0000-00004A010000}"/>
    <cellStyle name="Komma 2 2 3 2 3 5 2" xfId="4713" xr:uid="{BFDE0B31-3688-4CCD-B27C-024FB1DAD3FE}"/>
    <cellStyle name="Komma 2 2 3 2 3 6" xfId="1838" xr:uid="{00000000-0005-0000-0000-00004B010000}"/>
    <cellStyle name="Komma 2 2 3 2 3 6 2" xfId="5226" xr:uid="{FBF66FD1-ED6B-4735-945D-9D4278825080}"/>
    <cellStyle name="Komma 2 2 3 2 3 7" xfId="2094" xr:uid="{00000000-0005-0000-0000-00004C010000}"/>
    <cellStyle name="Komma 2 2 3 2 3 7 2" xfId="5482" xr:uid="{7A6C8516-CA28-43F1-86C5-4D200F64BF98}"/>
    <cellStyle name="Komma 2 2 3 2 3 8" xfId="2610" xr:uid="{EE4B94D6-5230-4C40-8FD3-E542F29360DF}"/>
    <cellStyle name="Komma 2 2 3 2 3 9" xfId="3061" xr:uid="{905AC156-0305-4946-9B8B-B927EB4B9C0F}"/>
    <cellStyle name="Komma 2 2 3 2 4" xfId="587" xr:uid="{00000000-0005-0000-0000-00004D010000}"/>
    <cellStyle name="Komma 2 2 3 2 4 2" xfId="1526" xr:uid="{00000000-0005-0000-0000-00004E010000}"/>
    <cellStyle name="Komma 2 2 3 2 4 2 2" xfId="3506" xr:uid="{C4478E80-894F-471A-9A0A-4DBA7F3D5569}"/>
    <cellStyle name="Komma 2 2 3 2 4 2 3" xfId="4914" xr:uid="{EDAAD968-A657-43FC-A009-D02EFF65512A}"/>
    <cellStyle name="Komma 2 2 3 2 4 3" xfId="2295" xr:uid="{00000000-0005-0000-0000-00004F010000}"/>
    <cellStyle name="Komma 2 2 3 2 4 3 2" xfId="5683" xr:uid="{E2126295-885F-46D7-B93D-F07A4FE359CE}"/>
    <cellStyle name="Komma 2 2 3 2 4 4" xfId="2813" xr:uid="{556B3602-96D6-4F71-9353-BFAC5C7A0F31}"/>
    <cellStyle name="Komma 2 2 3 2 4 5" xfId="4146" xr:uid="{220A4696-DAE7-4505-AD66-891CEE9C0A33}"/>
    <cellStyle name="Komma 2 2 3 2 5" xfId="329" xr:uid="{00000000-0005-0000-0000-000050010000}"/>
    <cellStyle name="Komma 2 2 3 2 5 2" xfId="3249" xr:uid="{0216DADD-42E2-4779-A679-668F5DEC4DC4}"/>
    <cellStyle name="Komma 2 2 3 2 5 3" xfId="3890" xr:uid="{6282B2A1-051D-4B5E-8037-F853DDB79610}"/>
    <cellStyle name="Komma 2 2 3 2 6" xfId="1014" xr:uid="{00000000-0005-0000-0000-000051010000}"/>
    <cellStyle name="Komma 2 2 3 2 6 2" xfId="4404" xr:uid="{875A9840-C581-4BFF-A252-A7EB3B627A1C}"/>
    <cellStyle name="Komma 2 2 3 2 7" xfId="1269" xr:uid="{00000000-0005-0000-0000-000052010000}"/>
    <cellStyle name="Komma 2 2 3 2 7 2" xfId="4659" xr:uid="{F4A2CC3A-CB70-4007-8536-FEC84767646A}"/>
    <cellStyle name="Komma 2 2 3 2 8" xfId="1784" xr:uid="{00000000-0005-0000-0000-000053010000}"/>
    <cellStyle name="Komma 2 2 3 2 8 2" xfId="5172" xr:uid="{D6955960-0D8E-4A48-8F16-AE28C539E43D}"/>
    <cellStyle name="Komma 2 2 3 2 9" xfId="2040" xr:uid="{00000000-0005-0000-0000-000054010000}"/>
    <cellStyle name="Komma 2 2 3 2 9 2" xfId="5428" xr:uid="{D43A3BC8-9F34-47CF-B3A6-35C0EA93C82B}"/>
    <cellStyle name="Komma 2 2 3 3" xfId="54" xr:uid="{00000000-0005-0000-0000-000055010000}"/>
    <cellStyle name="Komma 2 2 3 3 10" xfId="2539" xr:uid="{6084F9F0-A23C-498B-802F-BFFD22AE9CE9}"/>
    <cellStyle name="Komma 2 2 3 3 11" xfId="3166" xr:uid="{4A8D09B7-06DA-48C9-8096-E0273BE39325}"/>
    <cellStyle name="Komma 2 2 3 3 2" xfId="224" xr:uid="{00000000-0005-0000-0000-000056010000}"/>
    <cellStyle name="Komma 2 2 3 3 2 2" xfId="740" xr:uid="{00000000-0005-0000-0000-000057010000}"/>
    <cellStyle name="Komma 2 2 3 3 2 2 2" xfId="1679" xr:uid="{00000000-0005-0000-0000-000058010000}"/>
    <cellStyle name="Komma 2 2 3 3 2 2 2 2" xfId="3659" xr:uid="{64C829E7-F1A9-43F1-89CC-74E6B23D2B13}"/>
    <cellStyle name="Komma 2 2 3 3 2 2 2 3" xfId="5067" xr:uid="{6F27E6F1-9867-480C-A629-59675E8E2FC3}"/>
    <cellStyle name="Komma 2 2 3 3 2 2 3" xfId="2448" xr:uid="{00000000-0005-0000-0000-000059010000}"/>
    <cellStyle name="Komma 2 2 3 3 2 2 3 2" xfId="5836" xr:uid="{B8480173-8100-46EF-8EA6-0E192114CF17}"/>
    <cellStyle name="Komma 2 2 3 3 2 2 4" xfId="2966" xr:uid="{5E481194-9DAA-49B2-8F94-5DDBDCD5A7CA}"/>
    <cellStyle name="Komma 2 2 3 3 2 2 5" xfId="4299" xr:uid="{BEFF28E0-0B8D-4851-967B-A4B923678734}"/>
    <cellStyle name="Komma 2 2 3 3 2 3" xfId="482" xr:uid="{00000000-0005-0000-0000-00005A010000}"/>
    <cellStyle name="Komma 2 2 3 3 2 3 2" xfId="3402" xr:uid="{1EFBB9FD-A73F-4242-BE4B-F4B3B99444FE}"/>
    <cellStyle name="Komma 2 2 3 3 2 3 3" xfId="4043" xr:uid="{F090A1B5-9D92-4326-BCC6-FB9907C373D4}"/>
    <cellStyle name="Komma 2 2 3 3 2 4" xfId="1167" xr:uid="{00000000-0005-0000-0000-00005B010000}"/>
    <cellStyle name="Komma 2 2 3 3 2 4 2" xfId="4557" xr:uid="{7D17D732-4345-476B-991E-5A65AD438FB2}"/>
    <cellStyle name="Komma 2 2 3 3 2 5" xfId="1422" xr:uid="{00000000-0005-0000-0000-00005C010000}"/>
    <cellStyle name="Komma 2 2 3 3 2 5 2" xfId="4812" xr:uid="{D224EE79-9A5E-491B-8389-AA400E12CBC6}"/>
    <cellStyle name="Komma 2 2 3 3 2 6" xfId="1937" xr:uid="{00000000-0005-0000-0000-00005D010000}"/>
    <cellStyle name="Komma 2 2 3 3 2 6 2" xfId="5325" xr:uid="{2D47A591-BB03-4B6E-9A80-69A086596A5F}"/>
    <cellStyle name="Komma 2 2 3 3 2 7" xfId="2193" xr:uid="{00000000-0005-0000-0000-00005E010000}"/>
    <cellStyle name="Komma 2 2 3 3 2 7 2" xfId="5581" xr:uid="{CF006C6C-F980-4F21-A760-C989A8DA089E}"/>
    <cellStyle name="Komma 2 2 3 3 2 8" xfId="2709" xr:uid="{49AD6CC8-519C-4462-A2AE-CCAA8D8319EE}"/>
    <cellStyle name="Komma 2 2 3 3 2 9" xfId="3787" xr:uid="{0E3C3644-C43B-43C2-A2D1-7D92A32C6109}"/>
    <cellStyle name="Komma 2 2 3 3 3" xfId="142" xr:uid="{00000000-0005-0000-0000-00005F010000}"/>
    <cellStyle name="Komma 2 2 3 3 3 2" xfId="658" xr:uid="{00000000-0005-0000-0000-000060010000}"/>
    <cellStyle name="Komma 2 2 3 3 3 2 2" xfId="1597" xr:uid="{00000000-0005-0000-0000-000061010000}"/>
    <cellStyle name="Komma 2 2 3 3 3 2 2 2" xfId="3577" xr:uid="{AA34E4D7-F741-48D4-959E-FA7BE3374229}"/>
    <cellStyle name="Komma 2 2 3 3 3 2 2 3" xfId="4985" xr:uid="{9A143BEB-0E42-40EB-AC66-BAFC928CE384}"/>
    <cellStyle name="Komma 2 2 3 3 3 2 3" xfId="2366" xr:uid="{00000000-0005-0000-0000-000062010000}"/>
    <cellStyle name="Komma 2 2 3 3 3 2 3 2" xfId="5754" xr:uid="{5163B99A-8559-48FA-A6AB-F417C7813B69}"/>
    <cellStyle name="Komma 2 2 3 3 3 2 4" xfId="2884" xr:uid="{C2D4333A-B334-49D2-BF96-BACD7D9D0DB2}"/>
    <cellStyle name="Komma 2 2 3 3 3 2 5" xfId="4217" xr:uid="{C26BBD19-BC4A-497F-8F3A-F0C80B2D7B67}"/>
    <cellStyle name="Komma 2 2 3 3 3 3" xfId="400" xr:uid="{00000000-0005-0000-0000-000063010000}"/>
    <cellStyle name="Komma 2 2 3 3 3 3 2" xfId="3320" xr:uid="{61C11EC8-6FC4-48D0-BFED-1E3A97B664AF}"/>
    <cellStyle name="Komma 2 2 3 3 3 3 3" xfId="3961" xr:uid="{78C3D1A2-30FA-45F6-A237-0FFF8859145E}"/>
    <cellStyle name="Komma 2 2 3 3 3 4" xfId="1085" xr:uid="{00000000-0005-0000-0000-000064010000}"/>
    <cellStyle name="Komma 2 2 3 3 3 4 2" xfId="4475" xr:uid="{E3E6EF3E-A97E-4981-9DB6-DD8DFF88C1E6}"/>
    <cellStyle name="Komma 2 2 3 3 3 5" xfId="1340" xr:uid="{00000000-0005-0000-0000-000065010000}"/>
    <cellStyle name="Komma 2 2 3 3 3 5 2" xfId="4730" xr:uid="{D0371336-4070-46CB-9FBD-C39D98BD95E7}"/>
    <cellStyle name="Komma 2 2 3 3 3 6" xfId="1855" xr:uid="{00000000-0005-0000-0000-000066010000}"/>
    <cellStyle name="Komma 2 2 3 3 3 6 2" xfId="5243" xr:uid="{2325352F-626C-4CF7-B966-87149E4BD2E1}"/>
    <cellStyle name="Komma 2 2 3 3 3 7" xfId="2111" xr:uid="{00000000-0005-0000-0000-000067010000}"/>
    <cellStyle name="Komma 2 2 3 3 3 7 2" xfId="5499" xr:uid="{D845295E-3DA3-4A3E-8A91-7ED96565FFC5}"/>
    <cellStyle name="Komma 2 2 3 3 3 8" xfId="2627" xr:uid="{9E19997F-12A5-41F7-839E-BC37B3B78EDD}"/>
    <cellStyle name="Komma 2 2 3 3 3 9" xfId="3044" xr:uid="{C5845289-7EC0-4D47-8D22-324D432906D0}"/>
    <cellStyle name="Komma 2 2 3 3 4" xfId="570" xr:uid="{00000000-0005-0000-0000-000068010000}"/>
    <cellStyle name="Komma 2 2 3 3 4 2" xfId="1509" xr:uid="{00000000-0005-0000-0000-000069010000}"/>
    <cellStyle name="Komma 2 2 3 3 4 2 2" xfId="3489" xr:uid="{19243F58-6FA5-4E95-930E-37B474EC3BED}"/>
    <cellStyle name="Komma 2 2 3 3 4 2 3" xfId="4897" xr:uid="{1BEB4B64-2F39-4533-8541-34B960721729}"/>
    <cellStyle name="Komma 2 2 3 3 4 3" xfId="2278" xr:uid="{00000000-0005-0000-0000-00006A010000}"/>
    <cellStyle name="Komma 2 2 3 3 4 3 2" xfId="5666" xr:uid="{33E00A42-DBCF-4D9F-8159-FF1BB9678E24}"/>
    <cellStyle name="Komma 2 2 3 3 4 4" xfId="2796" xr:uid="{120F1FF7-A170-4C0D-B6BC-BA7DA27B8105}"/>
    <cellStyle name="Komma 2 2 3 3 4 5" xfId="4129" xr:uid="{7F4466C5-77BF-4D31-8E17-9FE5B69639CA}"/>
    <cellStyle name="Komma 2 2 3 3 5" xfId="312" xr:uid="{00000000-0005-0000-0000-00006B010000}"/>
    <cellStyle name="Komma 2 2 3 3 5 2" xfId="3232" xr:uid="{87615EF0-7519-4565-BD36-C694A03CC843}"/>
    <cellStyle name="Komma 2 2 3 3 5 3" xfId="3873" xr:uid="{93FABD50-8566-4D99-AFAC-983F49BB5F2F}"/>
    <cellStyle name="Komma 2 2 3 3 6" xfId="997" xr:uid="{00000000-0005-0000-0000-00006C010000}"/>
    <cellStyle name="Komma 2 2 3 3 6 2" xfId="4387" xr:uid="{016B6469-F28F-4DCB-A5CB-521EDC360AC6}"/>
    <cellStyle name="Komma 2 2 3 3 7" xfId="1252" xr:uid="{00000000-0005-0000-0000-00006D010000}"/>
    <cellStyle name="Komma 2 2 3 3 7 2" xfId="4642" xr:uid="{D3B586C8-B664-4425-A737-2CB0B7C575DB}"/>
    <cellStyle name="Komma 2 2 3 3 8" xfId="1767" xr:uid="{00000000-0005-0000-0000-00006E010000}"/>
    <cellStyle name="Komma 2 2 3 3 8 2" xfId="5155" xr:uid="{A1ED9CCA-5767-4946-9FC8-8AC72D4341CE}"/>
    <cellStyle name="Komma 2 2 3 3 9" xfId="2023" xr:uid="{00000000-0005-0000-0000-00006F010000}"/>
    <cellStyle name="Komma 2 2 3 3 9 2" xfId="5411" xr:uid="{38736D7C-E19D-4368-99AB-048470A33F22}"/>
    <cellStyle name="Komma 2 2 3 4" xfId="187" xr:uid="{00000000-0005-0000-0000-000070010000}"/>
    <cellStyle name="Komma 2 2 3 4 2" xfId="703" xr:uid="{00000000-0005-0000-0000-000071010000}"/>
    <cellStyle name="Komma 2 2 3 4 2 2" xfId="1642" xr:uid="{00000000-0005-0000-0000-000072010000}"/>
    <cellStyle name="Komma 2 2 3 4 2 2 2" xfId="3622" xr:uid="{98A3DD98-9B3A-4AF0-A11E-3DB1DA5AA4CB}"/>
    <cellStyle name="Komma 2 2 3 4 2 2 3" xfId="5030" xr:uid="{EF2F7F7B-A51F-4DB9-BFF1-F90812730681}"/>
    <cellStyle name="Komma 2 2 3 4 2 3" xfId="2411" xr:uid="{00000000-0005-0000-0000-000073010000}"/>
    <cellStyle name="Komma 2 2 3 4 2 3 2" xfId="5799" xr:uid="{6B011854-D92F-45E9-944E-C37751DB1897}"/>
    <cellStyle name="Komma 2 2 3 4 2 4" xfId="2929" xr:uid="{B7E0EA21-62CE-4CEF-9666-5CAF083523B5}"/>
    <cellStyle name="Komma 2 2 3 4 2 5" xfId="4262" xr:uid="{228FE0F3-AC84-49E3-8EF9-E50187901CB2}"/>
    <cellStyle name="Komma 2 2 3 4 3" xfId="445" xr:uid="{00000000-0005-0000-0000-000074010000}"/>
    <cellStyle name="Komma 2 2 3 4 3 2" xfId="3365" xr:uid="{82F1836C-4F59-48D6-94D2-317239F1FA77}"/>
    <cellStyle name="Komma 2 2 3 4 3 3" xfId="4006" xr:uid="{0F88500A-08F9-4B60-9EF8-934175C46548}"/>
    <cellStyle name="Komma 2 2 3 4 4" xfId="1130" xr:uid="{00000000-0005-0000-0000-000075010000}"/>
    <cellStyle name="Komma 2 2 3 4 4 2" xfId="4520" xr:uid="{265772D3-5CD6-4528-8F54-1EB2FE5FECBF}"/>
    <cellStyle name="Komma 2 2 3 4 5" xfId="1385" xr:uid="{00000000-0005-0000-0000-000076010000}"/>
    <cellStyle name="Komma 2 2 3 4 5 2" xfId="4775" xr:uid="{62631BF6-DE59-48EF-8FA8-CDA5458F8917}"/>
    <cellStyle name="Komma 2 2 3 4 6" xfId="1900" xr:uid="{00000000-0005-0000-0000-000077010000}"/>
    <cellStyle name="Komma 2 2 3 4 6 2" xfId="5288" xr:uid="{7A382AB7-9B3A-4E75-8472-493F84309287}"/>
    <cellStyle name="Komma 2 2 3 4 7" xfId="2156" xr:uid="{00000000-0005-0000-0000-000078010000}"/>
    <cellStyle name="Komma 2 2 3 4 7 2" xfId="5544" xr:uid="{58AEF637-EE46-488A-8670-FCBF858D29E5}"/>
    <cellStyle name="Komma 2 2 3 4 8" xfId="2672" xr:uid="{C23B4302-B8F3-48E7-BA20-7E303FAF735B}"/>
    <cellStyle name="Komma 2 2 3 4 9" xfId="3750" xr:uid="{3D3BDA24-A195-48DF-8B09-A4414DD2947C}"/>
    <cellStyle name="Komma 2 2 3 5" xfId="104" xr:uid="{00000000-0005-0000-0000-000079010000}"/>
    <cellStyle name="Komma 2 2 3 5 2" xfId="620" xr:uid="{00000000-0005-0000-0000-00007A010000}"/>
    <cellStyle name="Komma 2 2 3 5 2 2" xfId="1559" xr:uid="{00000000-0005-0000-0000-00007B010000}"/>
    <cellStyle name="Komma 2 2 3 5 2 2 2" xfId="3539" xr:uid="{E19C62E6-A607-4B2E-9EF3-A196777D1EFD}"/>
    <cellStyle name="Komma 2 2 3 5 2 2 3" xfId="4947" xr:uid="{64DEED58-FB64-406F-BCEF-BB037F1121D5}"/>
    <cellStyle name="Komma 2 2 3 5 2 3" xfId="2328" xr:uid="{00000000-0005-0000-0000-00007C010000}"/>
    <cellStyle name="Komma 2 2 3 5 2 3 2" xfId="5716" xr:uid="{D5DC7EF1-24CA-4FF1-B448-CCA462A0CBDC}"/>
    <cellStyle name="Komma 2 2 3 5 2 4" xfId="2846" xr:uid="{8A2FF527-3705-466B-931B-565F8445C30F}"/>
    <cellStyle name="Komma 2 2 3 5 2 5" xfId="4179" xr:uid="{1F2FD45F-E16D-493D-B449-E7E9C605830A}"/>
    <cellStyle name="Komma 2 2 3 5 3" xfId="362" xr:uid="{00000000-0005-0000-0000-00007D010000}"/>
    <cellStyle name="Komma 2 2 3 5 3 2" xfId="3282" xr:uid="{DEE1BDD1-5EA9-45D8-8E8C-7544F4E040BA}"/>
    <cellStyle name="Komma 2 2 3 5 3 3" xfId="3923" xr:uid="{6D67075C-E2E6-4229-9BD5-608E576326D5}"/>
    <cellStyle name="Komma 2 2 3 5 4" xfId="1047" xr:uid="{00000000-0005-0000-0000-00007E010000}"/>
    <cellStyle name="Komma 2 2 3 5 4 2" xfId="4437" xr:uid="{504EE6BA-1531-477E-B23D-EB18E160B455}"/>
    <cellStyle name="Komma 2 2 3 5 5" xfId="1302" xr:uid="{00000000-0005-0000-0000-00007F010000}"/>
    <cellStyle name="Komma 2 2 3 5 5 2" xfId="4692" xr:uid="{EADE103F-78B7-4F02-B3FD-3804D63A9FB9}"/>
    <cellStyle name="Komma 2 2 3 5 6" xfId="1817" xr:uid="{00000000-0005-0000-0000-000080010000}"/>
    <cellStyle name="Komma 2 2 3 5 6 2" xfId="5205" xr:uid="{406EFB09-7B22-4F3C-85C4-877AB9C0454F}"/>
    <cellStyle name="Komma 2 2 3 5 7" xfId="2073" xr:uid="{00000000-0005-0000-0000-000081010000}"/>
    <cellStyle name="Komma 2 2 3 5 7 2" xfId="5461" xr:uid="{F4128564-0002-4B2C-AC4A-A6180589B4CC}"/>
    <cellStyle name="Komma 2 2 3 5 8" xfId="2589" xr:uid="{1E96AC56-2A36-4D4B-A713-E3620C0D690F}"/>
    <cellStyle name="Komma 2 2 3 5 9" xfId="3082" xr:uid="{9EE71A61-E85D-452D-89F8-4A69BE5F02A4}"/>
    <cellStyle name="Komma 2 2 3 6" xfId="533" xr:uid="{00000000-0005-0000-0000-000082010000}"/>
    <cellStyle name="Komma 2 2 3 6 2" xfId="1472" xr:uid="{00000000-0005-0000-0000-000083010000}"/>
    <cellStyle name="Komma 2 2 3 6 2 2" xfId="3452" xr:uid="{F86C05D3-89DC-49D8-A4C8-94EAEC4AD5D6}"/>
    <cellStyle name="Komma 2 2 3 6 2 3" xfId="4860" xr:uid="{D7F3236D-2945-418F-91FA-A5AE6550D15E}"/>
    <cellStyle name="Komma 2 2 3 6 3" xfId="2241" xr:uid="{00000000-0005-0000-0000-000084010000}"/>
    <cellStyle name="Komma 2 2 3 6 3 2" xfId="5629" xr:uid="{C9626C82-6B92-4A04-A5C8-CF2A9A3253B6}"/>
    <cellStyle name="Komma 2 2 3 6 4" xfId="2759" xr:uid="{9628E08F-7822-40BC-A65B-0D18F81B09D6}"/>
    <cellStyle name="Komma 2 2 3 6 5" xfId="4092" xr:uid="{87BE7657-0E7A-4885-86FB-CAE8BA2F46D8}"/>
    <cellStyle name="Komma 2 2 3 7" xfId="275" xr:uid="{00000000-0005-0000-0000-000085010000}"/>
    <cellStyle name="Komma 2 2 3 7 2" xfId="3195" xr:uid="{03EB747F-536D-407A-A1B9-C2C7E96652E1}"/>
    <cellStyle name="Komma 2 2 3 7 3" xfId="3836" xr:uid="{67F73B44-30AD-421C-9A5F-657C5EBD0406}"/>
    <cellStyle name="Komma 2 2 3 8" xfId="960" xr:uid="{00000000-0005-0000-0000-000086010000}"/>
    <cellStyle name="Komma 2 2 3 8 2" xfId="4350" xr:uid="{C8EE2582-48B5-4A92-8F8A-05C5028D50A6}"/>
    <cellStyle name="Komma 2 2 3 9" xfId="1215" xr:uid="{00000000-0005-0000-0000-000087010000}"/>
    <cellStyle name="Komma 2 2 3 9 2" xfId="4605" xr:uid="{7649FA7D-8904-422C-A4AF-12D9440CE4EC}"/>
    <cellStyle name="Komma 2 2 4" xfId="62" xr:uid="{00000000-0005-0000-0000-000088010000}"/>
    <cellStyle name="Komma 2 2 4 10" xfId="2547" xr:uid="{1A3A89C0-EB9A-4C0A-805D-19F5B64A041C}"/>
    <cellStyle name="Komma 2 2 4 11" xfId="3146" xr:uid="{7439AD20-E39C-4900-BBCC-F3093E0A7FFA}"/>
    <cellStyle name="Komma 2 2 4 2" xfId="232" xr:uid="{00000000-0005-0000-0000-000089010000}"/>
    <cellStyle name="Komma 2 2 4 2 2" xfId="748" xr:uid="{00000000-0005-0000-0000-00008A010000}"/>
    <cellStyle name="Komma 2 2 4 2 2 2" xfId="1687" xr:uid="{00000000-0005-0000-0000-00008B010000}"/>
    <cellStyle name="Komma 2 2 4 2 2 2 2" xfId="3667" xr:uid="{76C107EA-2672-4A70-B93D-4AF83CC2CE43}"/>
    <cellStyle name="Komma 2 2 4 2 2 2 3" xfId="5075" xr:uid="{540E2245-1F16-44F8-B8C6-C44DF9B0653C}"/>
    <cellStyle name="Komma 2 2 4 2 2 3" xfId="2456" xr:uid="{00000000-0005-0000-0000-00008C010000}"/>
    <cellStyle name="Komma 2 2 4 2 2 3 2" xfId="5844" xr:uid="{0D96F653-F9A9-42D6-B6A2-F765C15213E0}"/>
    <cellStyle name="Komma 2 2 4 2 2 4" xfId="2974" xr:uid="{7F7DAA24-F9B8-4B97-A620-4F1559E56773}"/>
    <cellStyle name="Komma 2 2 4 2 2 5" xfId="4307" xr:uid="{1A8919D9-983E-4C3D-9AB8-26E6DED25C1E}"/>
    <cellStyle name="Komma 2 2 4 2 3" xfId="490" xr:uid="{00000000-0005-0000-0000-00008D010000}"/>
    <cellStyle name="Komma 2 2 4 2 3 2" xfId="3410" xr:uid="{F4AD16CD-0872-4105-A2AF-29356C47D780}"/>
    <cellStyle name="Komma 2 2 4 2 3 3" xfId="4051" xr:uid="{05C8204A-804D-46D9-8D7B-9FDC32763DB8}"/>
    <cellStyle name="Komma 2 2 4 2 4" xfId="1175" xr:uid="{00000000-0005-0000-0000-00008E010000}"/>
    <cellStyle name="Komma 2 2 4 2 4 2" xfId="4565" xr:uid="{017F53FF-E6DC-4E60-9AD2-A8091D8FC29A}"/>
    <cellStyle name="Komma 2 2 4 2 5" xfId="1430" xr:uid="{00000000-0005-0000-0000-00008F010000}"/>
    <cellStyle name="Komma 2 2 4 2 5 2" xfId="4820" xr:uid="{D85ED311-957A-4529-B2C9-2F4408BF115C}"/>
    <cellStyle name="Komma 2 2 4 2 6" xfId="1945" xr:uid="{00000000-0005-0000-0000-000090010000}"/>
    <cellStyle name="Komma 2 2 4 2 6 2" xfId="5333" xr:uid="{8D408D60-E108-4928-8B60-A6344DA94EF3}"/>
    <cellStyle name="Komma 2 2 4 2 7" xfId="2201" xr:uid="{00000000-0005-0000-0000-000091010000}"/>
    <cellStyle name="Komma 2 2 4 2 7 2" xfId="5589" xr:uid="{2AEB1095-EC01-4357-99CA-C6E28265B7DE}"/>
    <cellStyle name="Komma 2 2 4 2 8" xfId="2717" xr:uid="{D8449412-02C0-4D02-BA0F-A8C730C85BB1}"/>
    <cellStyle name="Komma 2 2 4 2 9" xfId="3795" xr:uid="{A39B761F-245A-4FEA-9200-475D91195160}"/>
    <cellStyle name="Komma 2 2 4 3" xfId="116" xr:uid="{00000000-0005-0000-0000-000092010000}"/>
    <cellStyle name="Komma 2 2 4 3 2" xfId="632" xr:uid="{00000000-0005-0000-0000-000093010000}"/>
    <cellStyle name="Komma 2 2 4 3 2 2" xfId="1571" xr:uid="{00000000-0005-0000-0000-000094010000}"/>
    <cellStyle name="Komma 2 2 4 3 2 2 2" xfId="3551" xr:uid="{240FAF07-C40C-42BA-965E-F39592680571}"/>
    <cellStyle name="Komma 2 2 4 3 2 2 3" xfId="4959" xr:uid="{6C26D52E-945D-467F-B5BA-D5783F3C321B}"/>
    <cellStyle name="Komma 2 2 4 3 2 3" xfId="2340" xr:uid="{00000000-0005-0000-0000-000095010000}"/>
    <cellStyle name="Komma 2 2 4 3 2 3 2" xfId="5728" xr:uid="{1422386C-67D8-4C6D-972C-E274910F256A}"/>
    <cellStyle name="Komma 2 2 4 3 2 4" xfId="2858" xr:uid="{39493481-99DA-47AC-AADF-4F9458F44EA4}"/>
    <cellStyle name="Komma 2 2 4 3 2 5" xfId="4191" xr:uid="{08FE9450-0B3B-468A-AB1B-45E35E87BCA6}"/>
    <cellStyle name="Komma 2 2 4 3 3" xfId="374" xr:uid="{00000000-0005-0000-0000-000096010000}"/>
    <cellStyle name="Komma 2 2 4 3 3 2" xfId="3294" xr:uid="{BF34FC63-E9B3-4E85-AFCD-EC295A08113D}"/>
    <cellStyle name="Komma 2 2 4 3 3 3" xfId="3935" xr:uid="{B2CF300E-AF8A-44EC-B5D1-22AEC8F4095A}"/>
    <cellStyle name="Komma 2 2 4 3 4" xfId="1059" xr:uid="{00000000-0005-0000-0000-000097010000}"/>
    <cellStyle name="Komma 2 2 4 3 4 2" xfId="4449" xr:uid="{95B5D723-D033-46E6-AD0F-595113B7E6BA}"/>
    <cellStyle name="Komma 2 2 4 3 5" xfId="1314" xr:uid="{00000000-0005-0000-0000-000098010000}"/>
    <cellStyle name="Komma 2 2 4 3 5 2" xfId="4704" xr:uid="{6775BCB0-8718-465A-B190-95546E6A66C3}"/>
    <cellStyle name="Komma 2 2 4 3 6" xfId="1829" xr:uid="{00000000-0005-0000-0000-000099010000}"/>
    <cellStyle name="Komma 2 2 4 3 6 2" xfId="5217" xr:uid="{1E03B288-711A-4CD3-BFAF-EDFF9340AE0A}"/>
    <cellStyle name="Komma 2 2 4 3 7" xfId="2085" xr:uid="{00000000-0005-0000-0000-00009A010000}"/>
    <cellStyle name="Komma 2 2 4 3 7 2" xfId="5473" xr:uid="{F3DCD39A-12EE-45A8-8A6D-50A56A8C3822}"/>
    <cellStyle name="Komma 2 2 4 3 8" xfId="2601" xr:uid="{522C5CD7-E156-41F5-824C-040113D81F34}"/>
    <cellStyle name="Komma 2 2 4 3 9" xfId="3070" xr:uid="{4B47EC13-2AB3-4367-AD15-A502345F952D}"/>
    <cellStyle name="Komma 2 2 4 4" xfId="578" xr:uid="{00000000-0005-0000-0000-00009B010000}"/>
    <cellStyle name="Komma 2 2 4 4 2" xfId="1517" xr:uid="{00000000-0005-0000-0000-00009C010000}"/>
    <cellStyle name="Komma 2 2 4 4 2 2" xfId="3497" xr:uid="{7ACC9200-A970-4B5F-8451-AED556350F3E}"/>
    <cellStyle name="Komma 2 2 4 4 2 3" xfId="4905" xr:uid="{EFD0AEB8-330A-486D-9391-CC846A546C50}"/>
    <cellStyle name="Komma 2 2 4 4 3" xfId="2286" xr:uid="{00000000-0005-0000-0000-00009D010000}"/>
    <cellStyle name="Komma 2 2 4 4 3 2" xfId="5674" xr:uid="{0560BEA1-CCEC-40EA-8915-A73FD7E8E76C}"/>
    <cellStyle name="Komma 2 2 4 4 4" xfId="2804" xr:uid="{379484DE-8559-4F0D-ACC7-9A01507C6C19}"/>
    <cellStyle name="Komma 2 2 4 4 5" xfId="4137" xr:uid="{546210D1-E720-486C-AA12-CF5A53DBC552}"/>
    <cellStyle name="Komma 2 2 4 5" xfId="320" xr:uid="{00000000-0005-0000-0000-00009E010000}"/>
    <cellStyle name="Komma 2 2 4 5 2" xfId="3240" xr:uid="{788003A6-F233-4F3F-ACE3-616F0E4CDC5F}"/>
    <cellStyle name="Komma 2 2 4 5 3" xfId="3881" xr:uid="{F398411E-4247-4487-8544-B30B3FC27BAE}"/>
    <cellStyle name="Komma 2 2 4 6" xfId="1005" xr:uid="{00000000-0005-0000-0000-00009F010000}"/>
    <cellStyle name="Komma 2 2 4 6 2" xfId="4395" xr:uid="{AB33184C-8E97-47E3-ADE3-CE9173D760E6}"/>
    <cellStyle name="Komma 2 2 4 7" xfId="1260" xr:uid="{00000000-0005-0000-0000-0000A0010000}"/>
    <cellStyle name="Komma 2 2 4 7 2" xfId="4650" xr:uid="{687F7588-937E-442B-AC73-EF2B3FE12680}"/>
    <cellStyle name="Komma 2 2 4 8" xfId="1775" xr:uid="{00000000-0005-0000-0000-0000A1010000}"/>
    <cellStyle name="Komma 2 2 4 8 2" xfId="5163" xr:uid="{1DA8030D-DEF1-4958-B179-D8D5A873E425}"/>
    <cellStyle name="Komma 2 2 4 9" xfId="2031" xr:uid="{00000000-0005-0000-0000-0000A2010000}"/>
    <cellStyle name="Komma 2 2 4 9 2" xfId="5419" xr:uid="{1ACD23DA-0A2B-446F-A320-7021E1FBB1A9}"/>
    <cellStyle name="Komma 2 2 5" xfId="38" xr:uid="{00000000-0005-0000-0000-0000A3010000}"/>
    <cellStyle name="Komma 2 2 5 10" xfId="2523" xr:uid="{1291FF85-0422-4F84-A4D3-1A74FD4FADD0}"/>
    <cellStyle name="Komma 2 2 5 11" xfId="3140" xr:uid="{29B384D6-CADB-4394-8361-43FEB2FC98F9}"/>
    <cellStyle name="Komma 2 2 5 2" xfId="208" xr:uid="{00000000-0005-0000-0000-0000A4010000}"/>
    <cellStyle name="Komma 2 2 5 2 2" xfId="724" xr:uid="{00000000-0005-0000-0000-0000A5010000}"/>
    <cellStyle name="Komma 2 2 5 2 2 2" xfId="1663" xr:uid="{00000000-0005-0000-0000-0000A6010000}"/>
    <cellStyle name="Komma 2 2 5 2 2 2 2" xfId="3643" xr:uid="{FE9257C7-DF94-4053-BD18-1D3802720EED}"/>
    <cellStyle name="Komma 2 2 5 2 2 2 3" xfId="5051" xr:uid="{EBB8B656-1229-4268-80FD-9010B778183B}"/>
    <cellStyle name="Komma 2 2 5 2 2 3" xfId="2432" xr:uid="{00000000-0005-0000-0000-0000A7010000}"/>
    <cellStyle name="Komma 2 2 5 2 2 3 2" xfId="5820" xr:uid="{12A678B1-1741-4B22-88CF-E6D3D655834C}"/>
    <cellStyle name="Komma 2 2 5 2 2 4" xfId="2950" xr:uid="{482814D0-B9DD-4B26-A46A-D2E7B39C3F36}"/>
    <cellStyle name="Komma 2 2 5 2 2 5" xfId="4283" xr:uid="{4B3322F5-E7CB-4164-963F-A680ADF27BF2}"/>
    <cellStyle name="Komma 2 2 5 2 3" xfId="466" xr:uid="{00000000-0005-0000-0000-0000A8010000}"/>
    <cellStyle name="Komma 2 2 5 2 3 2" xfId="3386" xr:uid="{4E8AC453-B103-436E-A009-D8AC7A4FAA9C}"/>
    <cellStyle name="Komma 2 2 5 2 3 3" xfId="4027" xr:uid="{F32A6B83-5E97-4919-AF2D-26642B83524D}"/>
    <cellStyle name="Komma 2 2 5 2 4" xfId="1151" xr:uid="{00000000-0005-0000-0000-0000A9010000}"/>
    <cellStyle name="Komma 2 2 5 2 4 2" xfId="4541" xr:uid="{AB1C878E-ED63-460E-BD73-F9A04CC8EAB7}"/>
    <cellStyle name="Komma 2 2 5 2 5" xfId="1406" xr:uid="{00000000-0005-0000-0000-0000AA010000}"/>
    <cellStyle name="Komma 2 2 5 2 5 2" xfId="4796" xr:uid="{70C66D71-0623-47E9-9499-AFB7F1AFD6CB}"/>
    <cellStyle name="Komma 2 2 5 2 6" xfId="1921" xr:uid="{00000000-0005-0000-0000-0000AB010000}"/>
    <cellStyle name="Komma 2 2 5 2 6 2" xfId="5309" xr:uid="{80488ABF-2217-460A-A338-A802E5C2CA2D}"/>
    <cellStyle name="Komma 2 2 5 2 7" xfId="2177" xr:uid="{00000000-0005-0000-0000-0000AC010000}"/>
    <cellStyle name="Komma 2 2 5 2 7 2" xfId="5565" xr:uid="{205FA43B-AE55-4F80-A5A8-BB01054B38C8}"/>
    <cellStyle name="Komma 2 2 5 2 8" xfId="2693" xr:uid="{422F8B53-3677-4E6A-B037-4B2C7A7AF61F}"/>
    <cellStyle name="Komma 2 2 5 2 9" xfId="3771" xr:uid="{FF625A70-8E5E-405A-8D8B-F9B1998B307E}"/>
    <cellStyle name="Komma 2 2 5 3" xfId="160" xr:uid="{00000000-0005-0000-0000-0000AD010000}"/>
    <cellStyle name="Komma 2 2 5 3 2" xfId="676" xr:uid="{00000000-0005-0000-0000-0000AE010000}"/>
    <cellStyle name="Komma 2 2 5 3 2 2" xfId="1615" xr:uid="{00000000-0005-0000-0000-0000AF010000}"/>
    <cellStyle name="Komma 2 2 5 3 2 2 2" xfId="3595" xr:uid="{91F83E0D-2F96-4990-A194-0475D482F854}"/>
    <cellStyle name="Komma 2 2 5 3 2 2 3" xfId="5003" xr:uid="{1160E3D0-D3A4-4832-9D80-7ABA84EACBE7}"/>
    <cellStyle name="Komma 2 2 5 3 2 3" xfId="2384" xr:uid="{00000000-0005-0000-0000-0000B0010000}"/>
    <cellStyle name="Komma 2 2 5 3 2 3 2" xfId="5772" xr:uid="{C4664CC2-F165-4A6D-BF11-08E59E71751E}"/>
    <cellStyle name="Komma 2 2 5 3 2 4" xfId="2902" xr:uid="{E005BD32-B439-4C60-B9F5-9B50D44CD41A}"/>
    <cellStyle name="Komma 2 2 5 3 2 5" xfId="4235" xr:uid="{C0DCF76F-E349-4205-861A-7AD3672660EA}"/>
    <cellStyle name="Komma 2 2 5 3 3" xfId="418" xr:uid="{00000000-0005-0000-0000-0000B1010000}"/>
    <cellStyle name="Komma 2 2 5 3 3 2" xfId="3338" xr:uid="{D5A67F2E-FE9B-44C2-9937-FE487EDFA941}"/>
    <cellStyle name="Komma 2 2 5 3 3 3" xfId="3979" xr:uid="{FF9A37C9-2D28-40BF-B7A8-4EB461FA0A14}"/>
    <cellStyle name="Komma 2 2 5 3 4" xfId="1103" xr:uid="{00000000-0005-0000-0000-0000B2010000}"/>
    <cellStyle name="Komma 2 2 5 3 4 2" xfId="4493" xr:uid="{A500CC5D-58E0-4EC5-8314-391B06952A24}"/>
    <cellStyle name="Komma 2 2 5 3 5" xfId="1358" xr:uid="{00000000-0005-0000-0000-0000B3010000}"/>
    <cellStyle name="Komma 2 2 5 3 5 2" xfId="4748" xr:uid="{878DF84C-1595-4022-808E-2D6DF653DE84}"/>
    <cellStyle name="Komma 2 2 5 3 6" xfId="1873" xr:uid="{00000000-0005-0000-0000-0000B4010000}"/>
    <cellStyle name="Komma 2 2 5 3 6 2" xfId="5261" xr:uid="{400472F0-F5D8-48BC-B61A-0BBC530636BD}"/>
    <cellStyle name="Komma 2 2 5 3 7" xfId="2129" xr:uid="{00000000-0005-0000-0000-0000B5010000}"/>
    <cellStyle name="Komma 2 2 5 3 7 2" xfId="5517" xr:uid="{E38B130D-E173-4D5E-92AD-C37165478E86}"/>
    <cellStyle name="Komma 2 2 5 3 8" xfId="2645" xr:uid="{4783AFAF-7549-4571-BC5F-5098945E9716}"/>
    <cellStyle name="Komma 2 2 5 3 9" xfId="3026" xr:uid="{757645F6-020E-4F52-BB02-CAF4505737CE}"/>
    <cellStyle name="Komma 2 2 5 4" xfId="554" xr:uid="{00000000-0005-0000-0000-0000B6010000}"/>
    <cellStyle name="Komma 2 2 5 4 2" xfId="1493" xr:uid="{00000000-0005-0000-0000-0000B7010000}"/>
    <cellStyle name="Komma 2 2 5 4 2 2" xfId="3473" xr:uid="{675BFC1D-ED7D-4DBA-85E3-D7ED8D390DC6}"/>
    <cellStyle name="Komma 2 2 5 4 2 3" xfId="4881" xr:uid="{A0CAF090-B629-4336-AF63-A53A24176CF5}"/>
    <cellStyle name="Komma 2 2 5 4 3" xfId="2262" xr:uid="{00000000-0005-0000-0000-0000B8010000}"/>
    <cellStyle name="Komma 2 2 5 4 3 2" xfId="5650" xr:uid="{3E2FA044-AAC8-4AA9-8413-E3805507FC3E}"/>
    <cellStyle name="Komma 2 2 5 4 4" xfId="2780" xr:uid="{8AFB9047-71DE-49A5-BCE9-26CF071D6BC8}"/>
    <cellStyle name="Komma 2 2 5 4 5" xfId="4113" xr:uid="{26DCE154-C03F-4F88-B673-A8501D98B0B8}"/>
    <cellStyle name="Komma 2 2 5 5" xfId="296" xr:uid="{00000000-0005-0000-0000-0000B9010000}"/>
    <cellStyle name="Komma 2 2 5 5 2" xfId="3216" xr:uid="{FEB5178F-BE22-4AF0-A166-472F60C34B04}"/>
    <cellStyle name="Komma 2 2 5 5 3" xfId="3857" xr:uid="{DBCD5FC2-BA21-46FE-AE80-F9B496F1E4F3}"/>
    <cellStyle name="Komma 2 2 5 6" xfId="981" xr:uid="{00000000-0005-0000-0000-0000BA010000}"/>
    <cellStyle name="Komma 2 2 5 6 2" xfId="4371" xr:uid="{66B9E3A5-FB93-4368-B4C1-F8968C2CD1A8}"/>
    <cellStyle name="Komma 2 2 5 7" xfId="1236" xr:uid="{00000000-0005-0000-0000-0000BB010000}"/>
    <cellStyle name="Komma 2 2 5 7 2" xfId="4626" xr:uid="{43AFEAA1-641E-44F3-9469-AFC09816A72B}"/>
    <cellStyle name="Komma 2 2 5 8" xfId="1751" xr:uid="{00000000-0005-0000-0000-0000BC010000}"/>
    <cellStyle name="Komma 2 2 5 8 2" xfId="5139" xr:uid="{2A1E5799-2486-4C45-8B69-FADE698D98C7}"/>
    <cellStyle name="Komma 2 2 5 9" xfId="2007" xr:uid="{00000000-0005-0000-0000-0000BD010000}"/>
    <cellStyle name="Komma 2 2 5 9 2" xfId="5395" xr:uid="{7D7A4EE3-F0EB-4BDA-A090-E4A46F38B0E9}"/>
    <cellStyle name="Komma 2 2 6" xfId="178" xr:uid="{00000000-0005-0000-0000-0000BE010000}"/>
    <cellStyle name="Komma 2 2 6 2" xfId="694" xr:uid="{00000000-0005-0000-0000-0000BF010000}"/>
    <cellStyle name="Komma 2 2 6 2 2" xfId="1633" xr:uid="{00000000-0005-0000-0000-0000C0010000}"/>
    <cellStyle name="Komma 2 2 6 2 2 2" xfId="3613" xr:uid="{BA398307-77FC-45D8-B564-531604FC0791}"/>
    <cellStyle name="Komma 2 2 6 2 2 3" xfId="5021" xr:uid="{1A9DBDB0-A545-4D79-899B-23661074BD46}"/>
    <cellStyle name="Komma 2 2 6 2 3" xfId="2402" xr:uid="{00000000-0005-0000-0000-0000C1010000}"/>
    <cellStyle name="Komma 2 2 6 2 3 2" xfId="5790" xr:uid="{D6A64E84-0F08-4851-BADA-B222C1BCFA19}"/>
    <cellStyle name="Komma 2 2 6 2 4" xfId="2920" xr:uid="{B11BE70A-0395-43B9-8EC6-ABFA5736CD4E}"/>
    <cellStyle name="Komma 2 2 6 2 5" xfId="4253" xr:uid="{94650EA2-9506-4B45-8342-DE295BA3BD39}"/>
    <cellStyle name="Komma 2 2 6 3" xfId="436" xr:uid="{00000000-0005-0000-0000-0000C2010000}"/>
    <cellStyle name="Komma 2 2 6 3 2" xfId="3356" xr:uid="{B70E82EB-E88D-463D-B672-4C2C39AEBAFA}"/>
    <cellStyle name="Komma 2 2 6 3 3" xfId="3997" xr:uid="{A9E9186F-2EA1-4E10-A299-B3932609D48A}"/>
    <cellStyle name="Komma 2 2 6 4" xfId="1121" xr:uid="{00000000-0005-0000-0000-0000C3010000}"/>
    <cellStyle name="Komma 2 2 6 4 2" xfId="4511" xr:uid="{1087732B-A7EC-4918-AEA2-912AB5B36878}"/>
    <cellStyle name="Komma 2 2 6 5" xfId="1376" xr:uid="{00000000-0005-0000-0000-0000C4010000}"/>
    <cellStyle name="Komma 2 2 6 5 2" xfId="4766" xr:uid="{B5E33A61-7D7E-4B09-A874-6980C3B04AD4}"/>
    <cellStyle name="Komma 2 2 6 6" xfId="1891" xr:uid="{00000000-0005-0000-0000-0000C5010000}"/>
    <cellStyle name="Komma 2 2 6 6 2" xfId="5279" xr:uid="{3D0E10A9-F59C-4D1B-A53A-0F383BE55619}"/>
    <cellStyle name="Komma 2 2 6 7" xfId="2147" xr:uid="{00000000-0005-0000-0000-0000C6010000}"/>
    <cellStyle name="Komma 2 2 6 7 2" xfId="5535" xr:uid="{A58E80BC-9793-49B7-8994-DC50BEE79CEC}"/>
    <cellStyle name="Komma 2 2 6 8" xfId="2663" xr:uid="{EF019EE1-CF57-4DAD-9567-7A37195E219F}"/>
    <cellStyle name="Komma 2 2 6 9" xfId="3741" xr:uid="{D60972E1-CB72-4528-A0EE-C44378F07B08}"/>
    <cellStyle name="Komma 2 2 7" xfId="90" xr:uid="{00000000-0005-0000-0000-0000C7010000}"/>
    <cellStyle name="Komma 2 2 7 2" xfId="606" xr:uid="{00000000-0005-0000-0000-0000C8010000}"/>
    <cellStyle name="Komma 2 2 7 2 2" xfId="1545" xr:uid="{00000000-0005-0000-0000-0000C9010000}"/>
    <cellStyle name="Komma 2 2 7 2 2 2" xfId="3525" xr:uid="{3085811F-29FE-4F5D-85BB-25296858E8C2}"/>
    <cellStyle name="Komma 2 2 7 2 2 3" xfId="4933" xr:uid="{D6306F10-CBF5-4A61-8925-5DA59BADB7F1}"/>
    <cellStyle name="Komma 2 2 7 2 3" xfId="2314" xr:uid="{00000000-0005-0000-0000-0000CA010000}"/>
    <cellStyle name="Komma 2 2 7 2 3 2" xfId="5702" xr:uid="{7DC2E57E-3960-4119-B83E-5BCF83B31AC8}"/>
    <cellStyle name="Komma 2 2 7 2 4" xfId="2832" xr:uid="{368A8ED1-91BC-4C1F-9A38-8BFC7DB31784}"/>
    <cellStyle name="Komma 2 2 7 2 5" xfId="4165" xr:uid="{FA729E15-2BB6-4FF1-9169-F2D71FCCF987}"/>
    <cellStyle name="Komma 2 2 7 3" xfId="348" xr:uid="{00000000-0005-0000-0000-0000CB010000}"/>
    <cellStyle name="Komma 2 2 7 3 2" xfId="3268" xr:uid="{B8CA2FFB-4D91-41B9-8778-693D355C57EA}"/>
    <cellStyle name="Komma 2 2 7 3 3" xfId="3909" xr:uid="{1298D249-AC52-4218-AB3F-92302FEC858A}"/>
    <cellStyle name="Komma 2 2 7 4" xfId="1033" xr:uid="{00000000-0005-0000-0000-0000CC010000}"/>
    <cellStyle name="Komma 2 2 7 4 2" xfId="4423" xr:uid="{90ED304B-C0D3-4B76-9ABF-88BB42FC080A}"/>
    <cellStyle name="Komma 2 2 7 5" xfId="1288" xr:uid="{00000000-0005-0000-0000-0000CD010000}"/>
    <cellStyle name="Komma 2 2 7 5 2" xfId="4678" xr:uid="{FE0FD5BE-6649-4D4B-A568-1099D887E6BB}"/>
    <cellStyle name="Komma 2 2 7 6" xfId="1803" xr:uid="{00000000-0005-0000-0000-0000CE010000}"/>
    <cellStyle name="Komma 2 2 7 6 2" xfId="5191" xr:uid="{E7101FBE-F212-40BB-81EB-1EA4AED0B308}"/>
    <cellStyle name="Komma 2 2 7 7" xfId="2059" xr:uid="{00000000-0005-0000-0000-0000CF010000}"/>
    <cellStyle name="Komma 2 2 7 7 2" xfId="5447" xr:uid="{35B94570-5791-40D1-9991-FE274BFE665F}"/>
    <cellStyle name="Komma 2 2 7 8" xfId="2575" xr:uid="{21110648-ACC3-4BAA-99E0-8FC28598FBDF}"/>
    <cellStyle name="Komma 2 2 7 9" xfId="3096" xr:uid="{1CCB919D-5110-4085-8348-7CAB5AD0E2C1}"/>
    <cellStyle name="Komma 2 2 8" xfId="524" xr:uid="{00000000-0005-0000-0000-0000D0010000}"/>
    <cellStyle name="Komma 2 2 8 2" xfId="1463" xr:uid="{00000000-0005-0000-0000-0000D1010000}"/>
    <cellStyle name="Komma 2 2 8 2 2" xfId="3443" xr:uid="{6CE0E6EE-AEFD-41A3-A0F0-613E5D78596A}"/>
    <cellStyle name="Komma 2 2 8 2 3" xfId="4851" xr:uid="{636025DB-7757-44E3-BA02-89CB49A14569}"/>
    <cellStyle name="Komma 2 2 8 3" xfId="2232" xr:uid="{00000000-0005-0000-0000-0000D2010000}"/>
    <cellStyle name="Komma 2 2 8 3 2" xfId="5620" xr:uid="{01FE5649-013B-4F3D-89FC-746CAD0ACFFE}"/>
    <cellStyle name="Komma 2 2 8 4" xfId="2750" xr:uid="{49A0E652-8F6C-4010-B968-DDBBB7AD4976}"/>
    <cellStyle name="Komma 2 2 8 5" xfId="4083" xr:uid="{3551B428-D901-4AB5-B5D1-BA259742384D}"/>
    <cellStyle name="Komma 2 2 9" xfId="266" xr:uid="{00000000-0005-0000-0000-0000D3010000}"/>
    <cellStyle name="Komma 2 2 9 2" xfId="3186" xr:uid="{E3358660-C3C7-4D49-8559-D428D563AD06}"/>
    <cellStyle name="Komma 2 2 9 3" xfId="3827" xr:uid="{DE069F76-2B21-4397-88E6-5DC2417E2D30}"/>
    <cellStyle name="Komma 2 3" xfId="10" xr:uid="{00000000-0005-0000-0000-0000D4010000}"/>
    <cellStyle name="Komma 2 3 10" xfId="953" xr:uid="{00000000-0005-0000-0000-0000D5010000}"/>
    <cellStyle name="Komma 2 3 10 2" xfId="4343" xr:uid="{A5286AD0-41C1-4BA2-AFAB-79437EFBB96F}"/>
    <cellStyle name="Komma 2 3 11" xfId="1208" xr:uid="{00000000-0005-0000-0000-0000D6010000}"/>
    <cellStyle name="Komma 2 3 11 2" xfId="4598" xr:uid="{5931B109-9452-48AE-975A-6B3BDDD00CC3}"/>
    <cellStyle name="Komma 2 3 12" xfId="1723" xr:uid="{00000000-0005-0000-0000-0000D7010000}"/>
    <cellStyle name="Komma 2 3 12 2" xfId="5111" xr:uid="{6417ACE8-5F04-4DD6-BF1C-F9275F72B2B6}"/>
    <cellStyle name="Komma 2 3 13" xfId="1979" xr:uid="{00000000-0005-0000-0000-0000D8010000}"/>
    <cellStyle name="Komma 2 3 13 2" xfId="5367" xr:uid="{4F51AB47-FF97-4DAE-A771-415E79C2866D}"/>
    <cellStyle name="Komma 2 3 14" xfId="2495" xr:uid="{7F63A968-0B26-4DAD-B1D6-914497D658EB}"/>
    <cellStyle name="Komma 2 3 15" xfId="3121" xr:uid="{141B7204-093F-4499-B502-A334A9415500}"/>
    <cellStyle name="Komma 2 3 2" xfId="30" xr:uid="{00000000-0005-0000-0000-0000D9010000}"/>
    <cellStyle name="Komma 2 3 2 10" xfId="1743" xr:uid="{00000000-0005-0000-0000-0000DA010000}"/>
    <cellStyle name="Komma 2 3 2 10 2" xfId="5131" xr:uid="{D49E142F-804E-46B5-915C-E5944EF0B4BA}"/>
    <cellStyle name="Komma 2 3 2 11" xfId="1999" xr:uid="{00000000-0005-0000-0000-0000DB010000}"/>
    <cellStyle name="Komma 2 3 2 11 2" xfId="5387" xr:uid="{9F3153F1-2175-4A51-9272-3E328259C251}"/>
    <cellStyle name="Komma 2 3 2 12" xfId="2515" xr:uid="{2EEA2060-2A6D-48B4-831A-ADD35728546F}"/>
    <cellStyle name="Komma 2 3 2 13" xfId="3151" xr:uid="{E25C396C-A1A2-4D44-9A1C-7C5B128CB96B}"/>
    <cellStyle name="Komma 2 3 2 2" xfId="84" xr:uid="{00000000-0005-0000-0000-0000DC010000}"/>
    <cellStyle name="Komma 2 3 2 2 10" xfId="2569" xr:uid="{BF4018D9-B504-4864-924B-E1CD4901307B}"/>
    <cellStyle name="Komma 2 3 2 2 11" xfId="3103" xr:uid="{1F7FFC71-E147-445D-B682-33C9472ED30E}"/>
    <cellStyle name="Komma 2 3 2 2 2" xfId="254" xr:uid="{00000000-0005-0000-0000-0000DD010000}"/>
    <cellStyle name="Komma 2 3 2 2 2 2" xfId="770" xr:uid="{00000000-0005-0000-0000-0000DE010000}"/>
    <cellStyle name="Komma 2 3 2 2 2 2 2" xfId="1709" xr:uid="{00000000-0005-0000-0000-0000DF010000}"/>
    <cellStyle name="Komma 2 3 2 2 2 2 2 2" xfId="3689" xr:uid="{7A85CAF8-85DA-45B1-B076-91435D6B4046}"/>
    <cellStyle name="Komma 2 3 2 2 2 2 2 3" xfId="5097" xr:uid="{A2228396-2ADD-4696-9FC9-B9A4712BC777}"/>
    <cellStyle name="Komma 2 3 2 2 2 2 3" xfId="2478" xr:uid="{00000000-0005-0000-0000-0000E0010000}"/>
    <cellStyle name="Komma 2 3 2 2 2 2 3 2" xfId="5866" xr:uid="{1FFC2274-841E-41DD-A20B-BDB7272A3FE1}"/>
    <cellStyle name="Komma 2 3 2 2 2 2 4" xfId="2996" xr:uid="{3B82BD9C-3733-4E52-A89A-8910C5C20542}"/>
    <cellStyle name="Komma 2 3 2 2 2 2 5" xfId="4329" xr:uid="{A2183A1D-6585-4499-AE2D-0E40495EC687}"/>
    <cellStyle name="Komma 2 3 2 2 2 3" xfId="512" xr:uid="{00000000-0005-0000-0000-0000E1010000}"/>
    <cellStyle name="Komma 2 3 2 2 2 3 2" xfId="3432" xr:uid="{54D71BE6-BAFB-49F1-9AC6-51E6264C27C3}"/>
    <cellStyle name="Komma 2 3 2 2 2 3 3" xfId="4073" xr:uid="{32F50B73-2D29-48E0-BF44-7D97329C0B7E}"/>
    <cellStyle name="Komma 2 3 2 2 2 4" xfId="1197" xr:uid="{00000000-0005-0000-0000-0000E2010000}"/>
    <cellStyle name="Komma 2 3 2 2 2 4 2" xfId="4587" xr:uid="{4E3698E9-2071-4B88-AAFE-5A506F7E9266}"/>
    <cellStyle name="Komma 2 3 2 2 2 5" xfId="1452" xr:uid="{00000000-0005-0000-0000-0000E3010000}"/>
    <cellStyle name="Komma 2 3 2 2 2 5 2" xfId="4842" xr:uid="{D9F06D14-C717-4C7E-93BE-0F9C67CA222B}"/>
    <cellStyle name="Komma 2 3 2 2 2 6" xfId="1967" xr:uid="{00000000-0005-0000-0000-0000E4010000}"/>
    <cellStyle name="Komma 2 3 2 2 2 6 2" xfId="5355" xr:uid="{83B8A0C7-5193-4428-AF37-FE131C1CF717}"/>
    <cellStyle name="Komma 2 3 2 2 2 7" xfId="2223" xr:uid="{00000000-0005-0000-0000-0000E5010000}"/>
    <cellStyle name="Komma 2 3 2 2 2 7 2" xfId="5611" xr:uid="{AB9F0772-A9EA-4E6A-A975-24CFE40BFC99}"/>
    <cellStyle name="Komma 2 3 2 2 2 8" xfId="2739" xr:uid="{8102383C-100D-4C0F-AEEC-95CDA4CED1CF}"/>
    <cellStyle name="Komma 2 3 2 2 2 9" xfId="3817" xr:uid="{CC27DED7-4411-40C7-A442-230E9DC20538}"/>
    <cellStyle name="Komma 2 3 2 2 3" xfId="138" xr:uid="{00000000-0005-0000-0000-0000E6010000}"/>
    <cellStyle name="Komma 2 3 2 2 3 2" xfId="654" xr:uid="{00000000-0005-0000-0000-0000E7010000}"/>
    <cellStyle name="Komma 2 3 2 2 3 2 2" xfId="1593" xr:uid="{00000000-0005-0000-0000-0000E8010000}"/>
    <cellStyle name="Komma 2 3 2 2 3 2 2 2" xfId="3573" xr:uid="{FAA4A79C-F898-45FB-BEED-D401DE43E458}"/>
    <cellStyle name="Komma 2 3 2 2 3 2 2 3" xfId="4981" xr:uid="{1D83F975-4DA8-487D-A77B-1CE1D7CBAC14}"/>
    <cellStyle name="Komma 2 3 2 2 3 2 3" xfId="2362" xr:uid="{00000000-0005-0000-0000-0000E9010000}"/>
    <cellStyle name="Komma 2 3 2 2 3 2 3 2" xfId="5750" xr:uid="{413452A8-D88D-48A8-A152-B821B32B5ADD}"/>
    <cellStyle name="Komma 2 3 2 2 3 2 4" xfId="2880" xr:uid="{980A7895-2469-4D87-AA20-DE9428EFC9CA}"/>
    <cellStyle name="Komma 2 3 2 2 3 2 5" xfId="4213" xr:uid="{A3891FFD-0B4A-4902-B97A-5F2C7610D51B}"/>
    <cellStyle name="Komma 2 3 2 2 3 3" xfId="396" xr:uid="{00000000-0005-0000-0000-0000EA010000}"/>
    <cellStyle name="Komma 2 3 2 2 3 3 2" xfId="3316" xr:uid="{EF5D4BA9-13EB-475E-86D0-D06C36C1D8A1}"/>
    <cellStyle name="Komma 2 3 2 2 3 3 3" xfId="3957" xr:uid="{E80EAA17-E5BC-4677-A670-9338500EE2A0}"/>
    <cellStyle name="Komma 2 3 2 2 3 4" xfId="1081" xr:uid="{00000000-0005-0000-0000-0000EB010000}"/>
    <cellStyle name="Komma 2 3 2 2 3 4 2" xfId="4471" xr:uid="{117F9804-1B74-419A-9E01-5474843F4C94}"/>
    <cellStyle name="Komma 2 3 2 2 3 5" xfId="1336" xr:uid="{00000000-0005-0000-0000-0000EC010000}"/>
    <cellStyle name="Komma 2 3 2 2 3 5 2" xfId="4726" xr:uid="{5CDDAAE0-260F-4B86-9ADF-DCA03BC2EEAA}"/>
    <cellStyle name="Komma 2 3 2 2 3 6" xfId="1851" xr:uid="{00000000-0005-0000-0000-0000ED010000}"/>
    <cellStyle name="Komma 2 3 2 2 3 6 2" xfId="5239" xr:uid="{E09B4145-D63D-4A89-B7B0-8058D8AAA8E3}"/>
    <cellStyle name="Komma 2 3 2 2 3 7" xfId="2107" xr:uid="{00000000-0005-0000-0000-0000EE010000}"/>
    <cellStyle name="Komma 2 3 2 2 3 7 2" xfId="5495" xr:uid="{916B13F4-9591-43B0-B1DE-EB09CDEC65F9}"/>
    <cellStyle name="Komma 2 3 2 2 3 8" xfId="2623" xr:uid="{90178CAD-71A5-4789-AE52-EDED54208C41}"/>
    <cellStyle name="Komma 2 3 2 2 3 9" xfId="3048" xr:uid="{6349FBA6-D52A-4FCA-87D5-7604068606DC}"/>
    <cellStyle name="Komma 2 3 2 2 4" xfId="600" xr:uid="{00000000-0005-0000-0000-0000EF010000}"/>
    <cellStyle name="Komma 2 3 2 2 4 2" xfId="1539" xr:uid="{00000000-0005-0000-0000-0000F0010000}"/>
    <cellStyle name="Komma 2 3 2 2 4 2 2" xfId="3519" xr:uid="{67466444-1630-4806-8AA9-93F0E1A459E1}"/>
    <cellStyle name="Komma 2 3 2 2 4 2 3" xfId="4927" xr:uid="{5F17D9CB-FC1D-4800-BA00-A4AFA2B3C081}"/>
    <cellStyle name="Komma 2 3 2 2 4 3" xfId="2308" xr:uid="{00000000-0005-0000-0000-0000F1010000}"/>
    <cellStyle name="Komma 2 3 2 2 4 3 2" xfId="5696" xr:uid="{7796E50B-6B1A-4EF0-A793-46D700443E97}"/>
    <cellStyle name="Komma 2 3 2 2 4 4" xfId="2826" xr:uid="{0916413F-564E-4336-83E2-3DE8560F6B55}"/>
    <cellStyle name="Komma 2 3 2 2 4 5" xfId="4159" xr:uid="{BA6E6299-CA78-4CD2-9E07-BE4BE69E3BE1}"/>
    <cellStyle name="Komma 2 3 2 2 5" xfId="342" xr:uid="{00000000-0005-0000-0000-0000F2010000}"/>
    <cellStyle name="Komma 2 3 2 2 5 2" xfId="3262" xr:uid="{F1B2E84B-9174-45CB-8C67-C2099C7A764F}"/>
    <cellStyle name="Komma 2 3 2 2 5 3" xfId="3903" xr:uid="{FD7989E7-87E6-4924-B9D8-45E5A746DF32}"/>
    <cellStyle name="Komma 2 3 2 2 6" xfId="1027" xr:uid="{00000000-0005-0000-0000-0000F3010000}"/>
    <cellStyle name="Komma 2 3 2 2 6 2" xfId="4417" xr:uid="{45053542-7E07-41F2-8D98-EEAE24734A43}"/>
    <cellStyle name="Komma 2 3 2 2 7" xfId="1282" xr:uid="{00000000-0005-0000-0000-0000F4010000}"/>
    <cellStyle name="Komma 2 3 2 2 7 2" xfId="4672" xr:uid="{B9F879C0-193E-4DDF-B61C-384467C7F984}"/>
    <cellStyle name="Komma 2 3 2 2 8" xfId="1797" xr:uid="{00000000-0005-0000-0000-0000F5010000}"/>
    <cellStyle name="Komma 2 3 2 2 8 2" xfId="5185" xr:uid="{8511B8AD-4E30-4C8B-95D9-8EF40E95DDE0}"/>
    <cellStyle name="Komma 2 3 2 2 9" xfId="2053" xr:uid="{00000000-0005-0000-0000-0000F6010000}"/>
    <cellStyle name="Komma 2 3 2 2 9 2" xfId="5441" xr:uid="{E4A8992A-6BFA-45CC-B1E1-B11274A134C5}"/>
    <cellStyle name="Komma 2 3 2 3" xfId="51" xr:uid="{00000000-0005-0000-0000-0000F7010000}"/>
    <cellStyle name="Komma 2 3 2 3 10" xfId="2536" xr:uid="{DC9B07F2-2960-4C6E-B977-913C5D3EC8A4}"/>
    <cellStyle name="Komma 2 3 2 3 11" xfId="3115" xr:uid="{AC538082-E28C-4209-8598-BC7ED06A5D2E}"/>
    <cellStyle name="Komma 2 3 2 3 2" xfId="221" xr:uid="{00000000-0005-0000-0000-0000F8010000}"/>
    <cellStyle name="Komma 2 3 2 3 2 2" xfId="737" xr:uid="{00000000-0005-0000-0000-0000F9010000}"/>
    <cellStyle name="Komma 2 3 2 3 2 2 2" xfId="1676" xr:uid="{00000000-0005-0000-0000-0000FA010000}"/>
    <cellStyle name="Komma 2 3 2 3 2 2 2 2" xfId="3656" xr:uid="{B778C0F3-0CB3-49C4-9321-A05F26807CFB}"/>
    <cellStyle name="Komma 2 3 2 3 2 2 2 3" xfId="5064" xr:uid="{9C4DC465-EE51-4F98-9F27-D402FC2167ED}"/>
    <cellStyle name="Komma 2 3 2 3 2 2 3" xfId="2445" xr:uid="{00000000-0005-0000-0000-0000FB010000}"/>
    <cellStyle name="Komma 2 3 2 3 2 2 3 2" xfId="5833" xr:uid="{1EC330CF-179F-459A-A361-2474007D8CAC}"/>
    <cellStyle name="Komma 2 3 2 3 2 2 4" xfId="2963" xr:uid="{CA0320E0-EA71-41ED-AB14-5F0773C06199}"/>
    <cellStyle name="Komma 2 3 2 3 2 2 5" xfId="4296" xr:uid="{51471A32-83DD-4583-AAB2-BB9D367724BA}"/>
    <cellStyle name="Komma 2 3 2 3 2 3" xfId="479" xr:uid="{00000000-0005-0000-0000-0000FC010000}"/>
    <cellStyle name="Komma 2 3 2 3 2 3 2" xfId="3399" xr:uid="{ED8B90E9-4910-4A33-9BF5-ABD97E4B5C5C}"/>
    <cellStyle name="Komma 2 3 2 3 2 3 3" xfId="4040" xr:uid="{38887F8F-A191-422E-B9AF-3D2C71AC62B4}"/>
    <cellStyle name="Komma 2 3 2 3 2 4" xfId="1164" xr:uid="{00000000-0005-0000-0000-0000FD010000}"/>
    <cellStyle name="Komma 2 3 2 3 2 4 2" xfId="4554" xr:uid="{EE3BD549-62A6-48CE-8A17-E9171CC9951D}"/>
    <cellStyle name="Komma 2 3 2 3 2 5" xfId="1419" xr:uid="{00000000-0005-0000-0000-0000FE010000}"/>
    <cellStyle name="Komma 2 3 2 3 2 5 2" xfId="4809" xr:uid="{47F56770-1FBE-4D99-BBF7-3E34641CB6D9}"/>
    <cellStyle name="Komma 2 3 2 3 2 6" xfId="1934" xr:uid="{00000000-0005-0000-0000-0000FF010000}"/>
    <cellStyle name="Komma 2 3 2 3 2 6 2" xfId="5322" xr:uid="{2CC53DBC-1ABB-4D36-AED3-34D07424FAA9}"/>
    <cellStyle name="Komma 2 3 2 3 2 7" xfId="2190" xr:uid="{00000000-0005-0000-0000-000000020000}"/>
    <cellStyle name="Komma 2 3 2 3 2 7 2" xfId="5578" xr:uid="{D3A01E73-001F-4116-AB25-E595ADF7DBE3}"/>
    <cellStyle name="Komma 2 3 2 3 2 8" xfId="2706" xr:uid="{32093845-E302-4710-B47D-DCB2F7B80B3E}"/>
    <cellStyle name="Komma 2 3 2 3 2 9" xfId="3784" xr:uid="{E725B3C9-099E-4A50-92E1-5263C76C90E9}"/>
    <cellStyle name="Komma 2 3 2 3 3" xfId="151" xr:uid="{00000000-0005-0000-0000-000001020000}"/>
    <cellStyle name="Komma 2 3 2 3 3 2" xfId="667" xr:uid="{00000000-0005-0000-0000-000002020000}"/>
    <cellStyle name="Komma 2 3 2 3 3 2 2" xfId="1606" xr:uid="{00000000-0005-0000-0000-000003020000}"/>
    <cellStyle name="Komma 2 3 2 3 3 2 2 2" xfId="3586" xr:uid="{69BA9A86-2FB3-4648-80C1-057A34F95BBD}"/>
    <cellStyle name="Komma 2 3 2 3 3 2 2 3" xfId="4994" xr:uid="{59ED276D-0139-4596-A0C3-2C080906BA25}"/>
    <cellStyle name="Komma 2 3 2 3 3 2 3" xfId="2375" xr:uid="{00000000-0005-0000-0000-000004020000}"/>
    <cellStyle name="Komma 2 3 2 3 3 2 3 2" xfId="5763" xr:uid="{5D793CDC-612E-4305-AC7E-CE366EEBC332}"/>
    <cellStyle name="Komma 2 3 2 3 3 2 4" xfId="2893" xr:uid="{72EE38CA-2C07-44C1-A781-B793A5A6A6AC}"/>
    <cellStyle name="Komma 2 3 2 3 3 2 5" xfId="4226" xr:uid="{C7321A13-0799-429E-A77F-618ECB0423D5}"/>
    <cellStyle name="Komma 2 3 2 3 3 3" xfId="409" xr:uid="{00000000-0005-0000-0000-000005020000}"/>
    <cellStyle name="Komma 2 3 2 3 3 3 2" xfId="3329" xr:uid="{4F7348AB-1165-493C-B13D-44374C89F41E}"/>
    <cellStyle name="Komma 2 3 2 3 3 3 3" xfId="3970" xr:uid="{0CB86AE7-8A64-4FCB-851C-82C3504EE516}"/>
    <cellStyle name="Komma 2 3 2 3 3 4" xfId="1094" xr:uid="{00000000-0005-0000-0000-000006020000}"/>
    <cellStyle name="Komma 2 3 2 3 3 4 2" xfId="4484" xr:uid="{C121EC79-5EA3-4820-8167-B0E901240C16}"/>
    <cellStyle name="Komma 2 3 2 3 3 5" xfId="1349" xr:uid="{00000000-0005-0000-0000-000007020000}"/>
    <cellStyle name="Komma 2 3 2 3 3 5 2" xfId="4739" xr:uid="{41A0F68B-039C-4270-B955-DFBE047FE056}"/>
    <cellStyle name="Komma 2 3 2 3 3 6" xfId="1864" xr:uid="{00000000-0005-0000-0000-000008020000}"/>
    <cellStyle name="Komma 2 3 2 3 3 6 2" xfId="5252" xr:uid="{898E1B30-8C33-49D2-91DD-5B2FB74522A6}"/>
    <cellStyle name="Komma 2 3 2 3 3 7" xfId="2120" xr:uid="{00000000-0005-0000-0000-000009020000}"/>
    <cellStyle name="Komma 2 3 2 3 3 7 2" xfId="5508" xr:uid="{503C4274-A84F-4D7E-9240-46EE4381ECBC}"/>
    <cellStyle name="Komma 2 3 2 3 3 8" xfId="2636" xr:uid="{C484622C-6C2F-4BC6-BB95-20D0D98451CB}"/>
    <cellStyle name="Komma 2 3 2 3 3 9" xfId="3035" xr:uid="{CFA0C991-607F-4A86-86DA-4883623124A6}"/>
    <cellStyle name="Komma 2 3 2 3 4" xfId="567" xr:uid="{00000000-0005-0000-0000-00000A020000}"/>
    <cellStyle name="Komma 2 3 2 3 4 2" xfId="1506" xr:uid="{00000000-0005-0000-0000-00000B020000}"/>
    <cellStyle name="Komma 2 3 2 3 4 2 2" xfId="3486" xr:uid="{E548447F-9496-4640-B96F-E6BA9FF4CFAA}"/>
    <cellStyle name="Komma 2 3 2 3 4 2 3" xfId="4894" xr:uid="{A7B6A0CB-467B-4023-99A6-058C520E9D64}"/>
    <cellStyle name="Komma 2 3 2 3 4 3" xfId="2275" xr:uid="{00000000-0005-0000-0000-00000C020000}"/>
    <cellStyle name="Komma 2 3 2 3 4 3 2" xfId="5663" xr:uid="{C4397206-1B00-4C4C-89E1-1E0B265091AC}"/>
    <cellStyle name="Komma 2 3 2 3 4 4" xfId="2793" xr:uid="{0E360168-E20A-4813-A4A6-C02297288778}"/>
    <cellStyle name="Komma 2 3 2 3 4 5" xfId="4126" xr:uid="{67503638-1A2D-4502-A062-AA2008D06D10}"/>
    <cellStyle name="Komma 2 3 2 3 5" xfId="309" xr:uid="{00000000-0005-0000-0000-00000D020000}"/>
    <cellStyle name="Komma 2 3 2 3 5 2" xfId="3229" xr:uid="{86A0F527-860E-45A8-B1BF-A3EB83801DA8}"/>
    <cellStyle name="Komma 2 3 2 3 5 3" xfId="3870" xr:uid="{F9A7AB99-0099-4D75-A633-43EF6BC97EC7}"/>
    <cellStyle name="Komma 2 3 2 3 6" xfId="994" xr:uid="{00000000-0005-0000-0000-00000E020000}"/>
    <cellStyle name="Komma 2 3 2 3 6 2" xfId="4384" xr:uid="{53C984BF-8C82-4062-A5FE-02AE54909B4E}"/>
    <cellStyle name="Komma 2 3 2 3 7" xfId="1249" xr:uid="{00000000-0005-0000-0000-00000F020000}"/>
    <cellStyle name="Komma 2 3 2 3 7 2" xfId="4639" xr:uid="{60EA5280-BC79-4BA1-9967-2D52853DBFE1}"/>
    <cellStyle name="Komma 2 3 2 3 8" xfId="1764" xr:uid="{00000000-0005-0000-0000-000010020000}"/>
    <cellStyle name="Komma 2 3 2 3 8 2" xfId="5152" xr:uid="{2AA9808D-741B-477F-A554-8A841A695972}"/>
    <cellStyle name="Komma 2 3 2 3 9" xfId="2020" xr:uid="{00000000-0005-0000-0000-000011020000}"/>
    <cellStyle name="Komma 2 3 2 3 9 2" xfId="5408" xr:uid="{C60F8AA1-4133-4CA8-B1C5-8E106E0C3D0F}"/>
    <cellStyle name="Komma 2 3 2 4" xfId="200" xr:uid="{00000000-0005-0000-0000-000012020000}"/>
    <cellStyle name="Komma 2 3 2 4 2" xfId="716" xr:uid="{00000000-0005-0000-0000-000013020000}"/>
    <cellStyle name="Komma 2 3 2 4 2 2" xfId="1655" xr:uid="{00000000-0005-0000-0000-000014020000}"/>
    <cellStyle name="Komma 2 3 2 4 2 2 2" xfId="3635" xr:uid="{77BF635E-2E5C-4EBA-B9EB-F15E6A422FA0}"/>
    <cellStyle name="Komma 2 3 2 4 2 2 3" xfId="5043" xr:uid="{574B4B41-E3FA-4AFE-8F09-02C5560F6A7D}"/>
    <cellStyle name="Komma 2 3 2 4 2 3" xfId="2424" xr:uid="{00000000-0005-0000-0000-000015020000}"/>
    <cellStyle name="Komma 2 3 2 4 2 3 2" xfId="5812" xr:uid="{EC3E8B5A-758F-4943-94A3-4F97D4C9600D}"/>
    <cellStyle name="Komma 2 3 2 4 2 4" xfId="2942" xr:uid="{07B31C84-475F-4386-9901-C232D09C5975}"/>
    <cellStyle name="Komma 2 3 2 4 2 5" xfId="4275" xr:uid="{7C5C7693-BD51-4496-B93B-50433B7F1AEA}"/>
    <cellStyle name="Komma 2 3 2 4 3" xfId="458" xr:uid="{00000000-0005-0000-0000-000016020000}"/>
    <cellStyle name="Komma 2 3 2 4 3 2" xfId="3378" xr:uid="{6DE9CB4D-8460-40D0-B225-878DF4854E51}"/>
    <cellStyle name="Komma 2 3 2 4 3 3" xfId="4019" xr:uid="{3DB1EC22-4780-4F08-8F3E-AEE7E3F15CA8}"/>
    <cellStyle name="Komma 2 3 2 4 4" xfId="1143" xr:uid="{00000000-0005-0000-0000-000017020000}"/>
    <cellStyle name="Komma 2 3 2 4 4 2" xfId="4533" xr:uid="{3F876068-3039-4B5A-9842-B80B0CD22BA8}"/>
    <cellStyle name="Komma 2 3 2 4 5" xfId="1398" xr:uid="{00000000-0005-0000-0000-000018020000}"/>
    <cellStyle name="Komma 2 3 2 4 5 2" xfId="4788" xr:uid="{66A6C986-C605-47A2-A5A1-883E5DBD5466}"/>
    <cellStyle name="Komma 2 3 2 4 6" xfId="1913" xr:uid="{00000000-0005-0000-0000-000019020000}"/>
    <cellStyle name="Komma 2 3 2 4 6 2" xfId="5301" xr:uid="{81CC32D5-E021-465D-8D12-AD9C825A9E29}"/>
    <cellStyle name="Komma 2 3 2 4 7" xfId="2169" xr:uid="{00000000-0005-0000-0000-00001A020000}"/>
    <cellStyle name="Komma 2 3 2 4 7 2" xfId="5557" xr:uid="{825867EE-5005-41BB-B83B-B8B8543FFF6A}"/>
    <cellStyle name="Komma 2 3 2 4 8" xfId="2685" xr:uid="{6F789B3F-24BC-46DA-B758-6DA7250FBEC6}"/>
    <cellStyle name="Komma 2 3 2 4 9" xfId="3763" xr:uid="{2888146E-F3A4-4198-9172-2CFC8AF87C60}"/>
    <cellStyle name="Komma 2 3 2 5" xfId="106" xr:uid="{00000000-0005-0000-0000-00001B020000}"/>
    <cellStyle name="Komma 2 3 2 5 2" xfId="622" xr:uid="{00000000-0005-0000-0000-00001C020000}"/>
    <cellStyle name="Komma 2 3 2 5 2 2" xfId="1561" xr:uid="{00000000-0005-0000-0000-00001D020000}"/>
    <cellStyle name="Komma 2 3 2 5 2 2 2" xfId="3541" xr:uid="{CFF2D3EB-2A4F-4C58-A47F-98F1682EB038}"/>
    <cellStyle name="Komma 2 3 2 5 2 2 3" xfId="4949" xr:uid="{17489203-004B-433D-BFC6-FA0EFAA5E935}"/>
    <cellStyle name="Komma 2 3 2 5 2 3" xfId="2330" xr:uid="{00000000-0005-0000-0000-00001E020000}"/>
    <cellStyle name="Komma 2 3 2 5 2 3 2" xfId="5718" xr:uid="{3B57C8C9-C2E0-449A-A915-7BE1DFD3F0E1}"/>
    <cellStyle name="Komma 2 3 2 5 2 4" xfId="2848" xr:uid="{8292E5FD-0724-48D5-9E33-4E5608E4263D}"/>
    <cellStyle name="Komma 2 3 2 5 2 5" xfId="4181" xr:uid="{7E21C251-41A7-48A4-8ED7-92ABD7920E9B}"/>
    <cellStyle name="Komma 2 3 2 5 3" xfId="364" xr:uid="{00000000-0005-0000-0000-00001F020000}"/>
    <cellStyle name="Komma 2 3 2 5 3 2" xfId="3284" xr:uid="{EF5859B3-52D7-4A8B-A42E-C4ADDB807552}"/>
    <cellStyle name="Komma 2 3 2 5 3 3" xfId="3925" xr:uid="{790C7CD8-6962-4887-A9C2-96C146FC37D6}"/>
    <cellStyle name="Komma 2 3 2 5 4" xfId="1049" xr:uid="{00000000-0005-0000-0000-000020020000}"/>
    <cellStyle name="Komma 2 3 2 5 4 2" xfId="4439" xr:uid="{A7308835-58A8-4E9D-98B6-12E29C53BDFD}"/>
    <cellStyle name="Komma 2 3 2 5 5" xfId="1304" xr:uid="{00000000-0005-0000-0000-000021020000}"/>
    <cellStyle name="Komma 2 3 2 5 5 2" xfId="4694" xr:uid="{1A40D945-1615-4357-930B-34F4693D90D8}"/>
    <cellStyle name="Komma 2 3 2 5 6" xfId="1819" xr:uid="{00000000-0005-0000-0000-000022020000}"/>
    <cellStyle name="Komma 2 3 2 5 6 2" xfId="5207" xr:uid="{3764DF90-88BB-44B8-8CE1-A661D0B3F002}"/>
    <cellStyle name="Komma 2 3 2 5 7" xfId="2075" xr:uid="{00000000-0005-0000-0000-000023020000}"/>
    <cellStyle name="Komma 2 3 2 5 7 2" xfId="5463" xr:uid="{46A034AD-7B1D-4489-8CE8-118EBC1E5DE7}"/>
    <cellStyle name="Komma 2 3 2 5 8" xfId="2591" xr:uid="{EDC04879-B924-4341-B315-78FE8CCCBD6A}"/>
    <cellStyle name="Komma 2 3 2 5 9" xfId="3080" xr:uid="{2717C865-3834-4A41-B935-4447FD29E0AF}"/>
    <cellStyle name="Komma 2 3 2 6" xfId="546" xr:uid="{00000000-0005-0000-0000-000024020000}"/>
    <cellStyle name="Komma 2 3 2 6 2" xfId="1485" xr:uid="{00000000-0005-0000-0000-000025020000}"/>
    <cellStyle name="Komma 2 3 2 6 2 2" xfId="3465" xr:uid="{2ED14048-F1A9-43DE-BD4A-24735441F22E}"/>
    <cellStyle name="Komma 2 3 2 6 2 3" xfId="4873" xr:uid="{A34434C4-A5AF-4E5B-AD24-F3A96FA892D8}"/>
    <cellStyle name="Komma 2 3 2 6 3" xfId="2254" xr:uid="{00000000-0005-0000-0000-000026020000}"/>
    <cellStyle name="Komma 2 3 2 6 3 2" xfId="5642" xr:uid="{DC7AA77D-5916-4837-9623-94B840E7413D}"/>
    <cellStyle name="Komma 2 3 2 6 4" xfId="2772" xr:uid="{D5C9BA81-308E-4432-88B2-8969983D8EA3}"/>
    <cellStyle name="Komma 2 3 2 6 5" xfId="4105" xr:uid="{435446AF-15AE-49A3-B8F5-3AE21369C3C0}"/>
    <cellStyle name="Komma 2 3 2 7" xfId="288" xr:uid="{00000000-0005-0000-0000-000027020000}"/>
    <cellStyle name="Komma 2 3 2 7 2" xfId="3208" xr:uid="{29E67B92-0137-4EE2-95AB-DC26EDBABBD3}"/>
    <cellStyle name="Komma 2 3 2 7 3" xfId="3849" xr:uid="{895FCC06-97CC-458D-9ACB-6D47D112420A}"/>
    <cellStyle name="Komma 2 3 2 8" xfId="973" xr:uid="{00000000-0005-0000-0000-000028020000}"/>
    <cellStyle name="Komma 2 3 2 8 2" xfId="4363" xr:uid="{EC78C964-1C55-4EDF-A115-167901A23E27}"/>
    <cellStyle name="Komma 2 3 2 9" xfId="1228" xr:uid="{00000000-0005-0000-0000-000029020000}"/>
    <cellStyle name="Komma 2 3 2 9 2" xfId="4618" xr:uid="{DC8D5A6B-8E7C-424C-874C-4E9D41EDD187}"/>
    <cellStyle name="Komma 2 3 3" xfId="18" xr:uid="{00000000-0005-0000-0000-00002A020000}"/>
    <cellStyle name="Komma 2 3 3 10" xfId="1987" xr:uid="{00000000-0005-0000-0000-00002B020000}"/>
    <cellStyle name="Komma 2 3 3 10 2" xfId="5375" xr:uid="{B28AD2AB-634F-4F43-A165-5AA808A68FDA}"/>
    <cellStyle name="Komma 2 3 3 11" xfId="2503" xr:uid="{48304344-BC28-4356-89B0-E54B2F8A3DD4}"/>
    <cellStyle name="Komma 2 3 3 12" xfId="3004" xr:uid="{D07DF626-A53F-4205-A56B-7805272B2F30}"/>
    <cellStyle name="Komma 2 3 3 2" xfId="72" xr:uid="{00000000-0005-0000-0000-00002C020000}"/>
    <cellStyle name="Komma 2 3 3 2 10" xfId="2557" xr:uid="{4D6B302B-8DFB-48A7-A42D-CBACCB08097D}"/>
    <cellStyle name="Komma 2 3 3 2 11" xfId="3163" xr:uid="{F61D2143-B465-4EEB-AB6D-8151A1E0D9EC}"/>
    <cellStyle name="Komma 2 3 3 2 2" xfId="242" xr:uid="{00000000-0005-0000-0000-00002D020000}"/>
    <cellStyle name="Komma 2 3 3 2 2 2" xfId="758" xr:uid="{00000000-0005-0000-0000-00002E020000}"/>
    <cellStyle name="Komma 2 3 3 2 2 2 2" xfId="1697" xr:uid="{00000000-0005-0000-0000-00002F020000}"/>
    <cellStyle name="Komma 2 3 3 2 2 2 2 2" xfId="3677" xr:uid="{E8268E58-C036-4E75-B872-AB0396127FC5}"/>
    <cellStyle name="Komma 2 3 3 2 2 2 2 3" xfId="5085" xr:uid="{E7ECAEC6-4D2D-47BC-A0B0-79B85409F337}"/>
    <cellStyle name="Komma 2 3 3 2 2 2 3" xfId="2466" xr:uid="{00000000-0005-0000-0000-000030020000}"/>
    <cellStyle name="Komma 2 3 3 2 2 2 3 2" xfId="5854" xr:uid="{248EB8D2-9F50-4956-AB51-7C428F1626DB}"/>
    <cellStyle name="Komma 2 3 3 2 2 2 4" xfId="2984" xr:uid="{9B1D646A-170C-47F5-9ED3-BC90BF35EBEB}"/>
    <cellStyle name="Komma 2 3 3 2 2 2 5" xfId="4317" xr:uid="{04D27123-8F25-408C-BD36-4AD3624B2079}"/>
    <cellStyle name="Komma 2 3 3 2 2 3" xfId="500" xr:uid="{00000000-0005-0000-0000-000031020000}"/>
    <cellStyle name="Komma 2 3 3 2 2 3 2" xfId="3420" xr:uid="{4B7E7B6F-639A-45B7-B2ED-D1993A4D8367}"/>
    <cellStyle name="Komma 2 3 3 2 2 3 3" xfId="4061" xr:uid="{3D8CE4DC-1D8E-48B0-A065-87D9323C84CE}"/>
    <cellStyle name="Komma 2 3 3 2 2 4" xfId="1185" xr:uid="{00000000-0005-0000-0000-000032020000}"/>
    <cellStyle name="Komma 2 3 3 2 2 4 2" xfId="4575" xr:uid="{A24AE653-E21B-474D-BDD7-65CFDECC3D7D}"/>
    <cellStyle name="Komma 2 3 3 2 2 5" xfId="1440" xr:uid="{00000000-0005-0000-0000-000033020000}"/>
    <cellStyle name="Komma 2 3 3 2 2 5 2" xfId="4830" xr:uid="{2E7C5044-478E-4A44-92A4-7DBC809898FB}"/>
    <cellStyle name="Komma 2 3 3 2 2 6" xfId="1955" xr:uid="{00000000-0005-0000-0000-000034020000}"/>
    <cellStyle name="Komma 2 3 3 2 2 6 2" xfId="5343" xr:uid="{164FC10B-C698-429E-8702-D7F0CB628181}"/>
    <cellStyle name="Komma 2 3 3 2 2 7" xfId="2211" xr:uid="{00000000-0005-0000-0000-000035020000}"/>
    <cellStyle name="Komma 2 3 3 2 2 7 2" xfId="5599" xr:uid="{AE4A0F03-8129-4FBE-99FE-E2B9049124E5}"/>
    <cellStyle name="Komma 2 3 3 2 2 8" xfId="2727" xr:uid="{8B2CBB22-1695-49BC-AB85-DE601B5E7CBA}"/>
    <cellStyle name="Komma 2 3 3 2 2 9" xfId="3805" xr:uid="{6710493F-0BA2-4D1E-8DDC-82D56B844516}"/>
    <cellStyle name="Komma 2 3 3 2 3" xfId="168" xr:uid="{00000000-0005-0000-0000-000036020000}"/>
    <cellStyle name="Komma 2 3 3 2 3 2" xfId="684" xr:uid="{00000000-0005-0000-0000-000037020000}"/>
    <cellStyle name="Komma 2 3 3 2 3 2 2" xfId="1623" xr:uid="{00000000-0005-0000-0000-000038020000}"/>
    <cellStyle name="Komma 2 3 3 2 3 2 2 2" xfId="3603" xr:uid="{D048B714-A237-4AC4-83D3-077492F71EAC}"/>
    <cellStyle name="Komma 2 3 3 2 3 2 2 3" xfId="5011" xr:uid="{C5A11ED5-1B93-4334-91B8-BD371A7E1F28}"/>
    <cellStyle name="Komma 2 3 3 2 3 2 3" xfId="2392" xr:uid="{00000000-0005-0000-0000-000039020000}"/>
    <cellStyle name="Komma 2 3 3 2 3 2 3 2" xfId="5780" xr:uid="{5B414615-7FB2-414D-8C62-D6AFB108773D}"/>
    <cellStyle name="Komma 2 3 3 2 3 2 4" xfId="2910" xr:uid="{45EAD97F-1CD8-4A8E-B4FA-541D9BA13949}"/>
    <cellStyle name="Komma 2 3 3 2 3 2 5" xfId="4243" xr:uid="{6D3792F6-353C-4664-B3E4-C01A6903D274}"/>
    <cellStyle name="Komma 2 3 3 2 3 3" xfId="426" xr:uid="{00000000-0005-0000-0000-00003A020000}"/>
    <cellStyle name="Komma 2 3 3 2 3 3 2" xfId="3346" xr:uid="{424CF400-950D-44B1-B526-BC9EC4381931}"/>
    <cellStyle name="Komma 2 3 3 2 3 3 3" xfId="3987" xr:uid="{FDE161EF-0363-4AE4-874A-B30718C84708}"/>
    <cellStyle name="Komma 2 3 3 2 3 4" xfId="1111" xr:uid="{00000000-0005-0000-0000-00003B020000}"/>
    <cellStyle name="Komma 2 3 3 2 3 4 2" xfId="4501" xr:uid="{3209A3C5-41F6-4F50-8AFF-0B353776D1E3}"/>
    <cellStyle name="Komma 2 3 3 2 3 5" xfId="1366" xr:uid="{00000000-0005-0000-0000-00003C020000}"/>
    <cellStyle name="Komma 2 3 3 2 3 5 2" xfId="4756" xr:uid="{876889F3-3E36-4049-A021-376D2074E0D4}"/>
    <cellStyle name="Komma 2 3 3 2 3 6" xfId="1881" xr:uid="{00000000-0005-0000-0000-00003D020000}"/>
    <cellStyle name="Komma 2 3 3 2 3 6 2" xfId="5269" xr:uid="{8B402DBE-CED1-4C56-946A-8DB60929E2FB}"/>
    <cellStyle name="Komma 2 3 3 2 3 7" xfId="2137" xr:uid="{00000000-0005-0000-0000-00003E020000}"/>
    <cellStyle name="Komma 2 3 3 2 3 7 2" xfId="5525" xr:uid="{C3C0A6AA-126F-49A2-98B6-B64883B279AF}"/>
    <cellStyle name="Komma 2 3 3 2 3 8" xfId="2653" xr:uid="{E475BF6C-7ABC-47F6-8291-28632025D8A4}"/>
    <cellStyle name="Komma 2 3 3 2 3 9" xfId="3018" xr:uid="{E79A5E94-063C-406C-9045-783799396E45}"/>
    <cellStyle name="Komma 2 3 3 2 4" xfId="588" xr:uid="{00000000-0005-0000-0000-00003F020000}"/>
    <cellStyle name="Komma 2 3 3 2 4 2" xfId="1527" xr:uid="{00000000-0005-0000-0000-000040020000}"/>
    <cellStyle name="Komma 2 3 3 2 4 2 2" xfId="3507" xr:uid="{E667EB78-2BD9-4DCC-A9DB-42B8416D90A5}"/>
    <cellStyle name="Komma 2 3 3 2 4 2 3" xfId="4915" xr:uid="{BE665EE1-C39C-4DA3-8037-4CFDA470D4CF}"/>
    <cellStyle name="Komma 2 3 3 2 4 3" xfId="2296" xr:uid="{00000000-0005-0000-0000-000041020000}"/>
    <cellStyle name="Komma 2 3 3 2 4 3 2" xfId="5684" xr:uid="{E563313F-46E6-4A59-8619-AA4B4D8F40AF}"/>
    <cellStyle name="Komma 2 3 3 2 4 4" xfId="2814" xr:uid="{0EFBE285-EAC0-4D9F-89DA-B1E088E73869}"/>
    <cellStyle name="Komma 2 3 3 2 4 5" xfId="4147" xr:uid="{BEFB89B0-7492-4D31-97F3-3D6EB9E18026}"/>
    <cellStyle name="Komma 2 3 3 2 5" xfId="330" xr:uid="{00000000-0005-0000-0000-000042020000}"/>
    <cellStyle name="Komma 2 3 3 2 5 2" xfId="3250" xr:uid="{80A7A69B-296B-4E50-88EE-AF1E6A041F03}"/>
    <cellStyle name="Komma 2 3 3 2 5 3" xfId="3891" xr:uid="{5A5E0628-F1EE-4059-AAA0-C9B64928E126}"/>
    <cellStyle name="Komma 2 3 3 2 6" xfId="1015" xr:uid="{00000000-0005-0000-0000-000043020000}"/>
    <cellStyle name="Komma 2 3 3 2 6 2" xfId="4405" xr:uid="{2C8A1C5F-84E0-48D8-A786-0E993CAC7E69}"/>
    <cellStyle name="Komma 2 3 3 2 7" xfId="1270" xr:uid="{00000000-0005-0000-0000-000044020000}"/>
    <cellStyle name="Komma 2 3 3 2 7 2" xfId="4660" xr:uid="{4F901B18-A05C-410B-8C0D-9E752C3AB1A3}"/>
    <cellStyle name="Komma 2 3 3 2 8" xfId="1785" xr:uid="{00000000-0005-0000-0000-000045020000}"/>
    <cellStyle name="Komma 2 3 3 2 8 2" xfId="5173" xr:uid="{F7C1FCB7-65E2-4C1A-B58D-3B056FCF2FAA}"/>
    <cellStyle name="Komma 2 3 3 2 9" xfId="2041" xr:uid="{00000000-0005-0000-0000-000046020000}"/>
    <cellStyle name="Komma 2 3 3 2 9 2" xfId="5429" xr:uid="{B948859B-62AA-4F7A-9275-EA6B6FFF1E91}"/>
    <cellStyle name="Komma 2 3 3 3" xfId="188" xr:uid="{00000000-0005-0000-0000-000047020000}"/>
    <cellStyle name="Komma 2 3 3 3 2" xfId="704" xr:uid="{00000000-0005-0000-0000-000048020000}"/>
    <cellStyle name="Komma 2 3 3 3 2 2" xfId="1643" xr:uid="{00000000-0005-0000-0000-000049020000}"/>
    <cellStyle name="Komma 2 3 3 3 2 2 2" xfId="3623" xr:uid="{3B235649-E927-4BAF-85ED-C7020CC73AB6}"/>
    <cellStyle name="Komma 2 3 3 3 2 2 3" xfId="5031" xr:uid="{495C6280-CB29-45FC-B3B6-26EA71BA2CDC}"/>
    <cellStyle name="Komma 2 3 3 3 2 3" xfId="2412" xr:uid="{00000000-0005-0000-0000-00004A020000}"/>
    <cellStyle name="Komma 2 3 3 3 2 3 2" xfId="5800" xr:uid="{19179CF0-D789-4175-8AC0-20C9EB1E5F72}"/>
    <cellStyle name="Komma 2 3 3 3 2 4" xfId="2930" xr:uid="{2A37D330-437C-4FDF-8DDE-43ABA705C088}"/>
    <cellStyle name="Komma 2 3 3 3 2 5" xfId="4263" xr:uid="{0B49253D-EF89-4511-A9BA-2FD7E67E5140}"/>
    <cellStyle name="Komma 2 3 3 3 3" xfId="446" xr:uid="{00000000-0005-0000-0000-00004B020000}"/>
    <cellStyle name="Komma 2 3 3 3 3 2" xfId="3366" xr:uid="{F10BE588-73BB-4618-AE15-AEC3296D605C}"/>
    <cellStyle name="Komma 2 3 3 3 3 3" xfId="4007" xr:uid="{17496E6A-881C-484C-A0E0-BCF026531494}"/>
    <cellStyle name="Komma 2 3 3 3 4" xfId="1131" xr:uid="{00000000-0005-0000-0000-00004C020000}"/>
    <cellStyle name="Komma 2 3 3 3 4 2" xfId="4521" xr:uid="{B9D4EF8C-EF56-4259-89AC-C47DB3A693F5}"/>
    <cellStyle name="Komma 2 3 3 3 5" xfId="1386" xr:uid="{00000000-0005-0000-0000-00004D020000}"/>
    <cellStyle name="Komma 2 3 3 3 5 2" xfId="4776" xr:uid="{1AA9318F-311F-4F05-8345-D6234EA17568}"/>
    <cellStyle name="Komma 2 3 3 3 6" xfId="1901" xr:uid="{00000000-0005-0000-0000-00004E020000}"/>
    <cellStyle name="Komma 2 3 3 3 6 2" xfId="5289" xr:uid="{094410B0-79EF-4019-BD24-7A34EA321169}"/>
    <cellStyle name="Komma 2 3 3 3 7" xfId="2157" xr:uid="{00000000-0005-0000-0000-00004F020000}"/>
    <cellStyle name="Komma 2 3 3 3 7 2" xfId="5545" xr:uid="{ABB6B174-A2DD-4D14-8D85-48BC749DA6D9}"/>
    <cellStyle name="Komma 2 3 3 3 8" xfId="2673" xr:uid="{E70A038F-81A5-4604-835B-12B995877DBC}"/>
    <cellStyle name="Komma 2 3 3 3 9" xfId="3751" xr:uid="{9005946A-1704-45C8-8FF5-DE7F2EC314CA}"/>
    <cellStyle name="Komma 2 3 3 4" xfId="126" xr:uid="{00000000-0005-0000-0000-000050020000}"/>
    <cellStyle name="Komma 2 3 3 4 2" xfId="642" xr:uid="{00000000-0005-0000-0000-000051020000}"/>
    <cellStyle name="Komma 2 3 3 4 2 2" xfId="1581" xr:uid="{00000000-0005-0000-0000-000052020000}"/>
    <cellStyle name="Komma 2 3 3 4 2 2 2" xfId="3561" xr:uid="{0C873AC0-5977-4100-B77E-8EC8A464C89F}"/>
    <cellStyle name="Komma 2 3 3 4 2 2 3" xfId="4969" xr:uid="{B213F99A-BD97-4513-8F21-5F3D222263BF}"/>
    <cellStyle name="Komma 2 3 3 4 2 3" xfId="2350" xr:uid="{00000000-0005-0000-0000-000053020000}"/>
    <cellStyle name="Komma 2 3 3 4 2 3 2" xfId="5738" xr:uid="{23891864-D32B-4186-81A7-947CE2B1C25D}"/>
    <cellStyle name="Komma 2 3 3 4 2 4" xfId="2868" xr:uid="{9CE30098-710E-4B8E-94BB-3CE3F93CDFED}"/>
    <cellStyle name="Komma 2 3 3 4 2 5" xfId="4201" xr:uid="{52AAE190-FBC9-4A75-88C6-DA835962D7BB}"/>
    <cellStyle name="Komma 2 3 3 4 3" xfId="384" xr:uid="{00000000-0005-0000-0000-000054020000}"/>
    <cellStyle name="Komma 2 3 3 4 3 2" xfId="3304" xr:uid="{64D35D8A-5647-45E3-8357-6C923E5A0E94}"/>
    <cellStyle name="Komma 2 3 3 4 3 3" xfId="3945" xr:uid="{8E10D815-B3AC-45A1-8F53-B7C16F31F36A}"/>
    <cellStyle name="Komma 2 3 3 4 4" xfId="1069" xr:uid="{00000000-0005-0000-0000-000055020000}"/>
    <cellStyle name="Komma 2 3 3 4 4 2" xfId="4459" xr:uid="{98DF3BE4-F715-42AD-B43F-8FD146282239}"/>
    <cellStyle name="Komma 2 3 3 4 5" xfId="1324" xr:uid="{00000000-0005-0000-0000-000056020000}"/>
    <cellStyle name="Komma 2 3 3 4 5 2" xfId="4714" xr:uid="{BD920DD6-AFAD-45B2-AB47-38B1BDFAACC5}"/>
    <cellStyle name="Komma 2 3 3 4 6" xfId="1839" xr:uid="{00000000-0005-0000-0000-000057020000}"/>
    <cellStyle name="Komma 2 3 3 4 6 2" xfId="5227" xr:uid="{1AA43FE0-E5CC-4D85-96EB-6FD5BFD239E1}"/>
    <cellStyle name="Komma 2 3 3 4 7" xfId="2095" xr:uid="{00000000-0005-0000-0000-000058020000}"/>
    <cellStyle name="Komma 2 3 3 4 7 2" xfId="5483" xr:uid="{A0FF5D51-C217-4CF1-9CFB-215D16D88776}"/>
    <cellStyle name="Komma 2 3 3 4 8" xfId="2611" xr:uid="{8875BB8C-7F70-436F-8950-A3789911897B}"/>
    <cellStyle name="Komma 2 3 3 4 9" xfId="3060" xr:uid="{66DD0711-1E1F-4598-BF41-4A16A4873168}"/>
    <cellStyle name="Komma 2 3 3 5" xfId="534" xr:uid="{00000000-0005-0000-0000-000059020000}"/>
    <cellStyle name="Komma 2 3 3 5 2" xfId="1473" xr:uid="{00000000-0005-0000-0000-00005A020000}"/>
    <cellStyle name="Komma 2 3 3 5 2 2" xfId="3453" xr:uid="{A0C53EB3-B93F-4BD4-842F-899EB2A8653A}"/>
    <cellStyle name="Komma 2 3 3 5 2 3" xfId="4861" xr:uid="{7BB0345E-945C-4508-8494-8E7F5AC6B1E9}"/>
    <cellStyle name="Komma 2 3 3 5 3" xfId="2242" xr:uid="{00000000-0005-0000-0000-00005B020000}"/>
    <cellStyle name="Komma 2 3 3 5 3 2" xfId="5630" xr:uid="{6B73C073-1736-404B-AC27-EB8E4957DD8E}"/>
    <cellStyle name="Komma 2 3 3 5 4" xfId="2760" xr:uid="{4BEBBF33-98D8-409A-A5B9-CB9726736674}"/>
    <cellStyle name="Komma 2 3 3 5 5" xfId="4093" xr:uid="{0AF1FFF3-0183-4CF4-84FC-B46EA502C9DC}"/>
    <cellStyle name="Komma 2 3 3 6" xfId="276" xr:uid="{00000000-0005-0000-0000-00005C020000}"/>
    <cellStyle name="Komma 2 3 3 6 2" xfId="3196" xr:uid="{2AAFCF26-3D48-426E-BAF2-3EF00CDB8D7D}"/>
    <cellStyle name="Komma 2 3 3 6 3" xfId="3837" xr:uid="{00A37DE3-19D0-4927-85FB-0227E68D9CEC}"/>
    <cellStyle name="Komma 2 3 3 7" xfId="961" xr:uid="{00000000-0005-0000-0000-00005D020000}"/>
    <cellStyle name="Komma 2 3 3 7 2" xfId="4351" xr:uid="{550C6216-85E7-473F-B70C-C4F94817668B}"/>
    <cellStyle name="Komma 2 3 3 8" xfId="1216" xr:uid="{00000000-0005-0000-0000-00005E020000}"/>
    <cellStyle name="Komma 2 3 3 8 2" xfId="4606" xr:uid="{2A2DE89A-7EB8-426E-B619-9CE99CAB16D9}"/>
    <cellStyle name="Komma 2 3 3 9" xfId="1731" xr:uid="{00000000-0005-0000-0000-00005F020000}"/>
    <cellStyle name="Komma 2 3 3 9 2" xfId="5119" xr:uid="{0975A07A-8E7B-4D2C-BFBE-6319E3D1D5FA}"/>
    <cellStyle name="Komma 2 3 4" xfId="64" xr:uid="{00000000-0005-0000-0000-000060020000}"/>
    <cellStyle name="Komma 2 3 4 10" xfId="2549" xr:uid="{2127A72D-CA3F-4C66-8547-82AB18975562}"/>
    <cellStyle name="Komma 2 3 4 11" xfId="3129" xr:uid="{7027A209-4513-470C-A040-FD239C71D3FD}"/>
    <cellStyle name="Komma 2 3 4 2" xfId="234" xr:uid="{00000000-0005-0000-0000-000061020000}"/>
    <cellStyle name="Komma 2 3 4 2 2" xfId="750" xr:uid="{00000000-0005-0000-0000-000062020000}"/>
    <cellStyle name="Komma 2 3 4 2 2 2" xfId="1689" xr:uid="{00000000-0005-0000-0000-000063020000}"/>
    <cellStyle name="Komma 2 3 4 2 2 2 2" xfId="3669" xr:uid="{784469D7-594F-437B-9D37-6C6A93193CE8}"/>
    <cellStyle name="Komma 2 3 4 2 2 2 3" xfId="5077" xr:uid="{1C8221F3-335C-436F-B9DA-CA35B42FF25E}"/>
    <cellStyle name="Komma 2 3 4 2 2 3" xfId="2458" xr:uid="{00000000-0005-0000-0000-000064020000}"/>
    <cellStyle name="Komma 2 3 4 2 2 3 2" xfId="5846" xr:uid="{B95FEF82-D550-43DF-B362-093987E61F4A}"/>
    <cellStyle name="Komma 2 3 4 2 2 4" xfId="2976" xr:uid="{BCB4D2F4-9085-457D-9FC4-5C475C9A4099}"/>
    <cellStyle name="Komma 2 3 4 2 2 5" xfId="4309" xr:uid="{6E1AB532-F96A-4685-B9BA-5A0420BBFA9D}"/>
    <cellStyle name="Komma 2 3 4 2 3" xfId="492" xr:uid="{00000000-0005-0000-0000-000065020000}"/>
    <cellStyle name="Komma 2 3 4 2 3 2" xfId="3412" xr:uid="{A64D951A-E20A-4D35-8AE5-D953803CA8F8}"/>
    <cellStyle name="Komma 2 3 4 2 3 3" xfId="4053" xr:uid="{D345FF8A-1536-4E7A-932F-895C93CC4197}"/>
    <cellStyle name="Komma 2 3 4 2 4" xfId="1177" xr:uid="{00000000-0005-0000-0000-000066020000}"/>
    <cellStyle name="Komma 2 3 4 2 4 2" xfId="4567" xr:uid="{DEF7D903-01C5-443B-B3E2-598D39ED08BC}"/>
    <cellStyle name="Komma 2 3 4 2 5" xfId="1432" xr:uid="{00000000-0005-0000-0000-000067020000}"/>
    <cellStyle name="Komma 2 3 4 2 5 2" xfId="4822" xr:uid="{AAE44CC3-3755-4431-A2FE-5EC712FAA46F}"/>
    <cellStyle name="Komma 2 3 4 2 6" xfId="1947" xr:uid="{00000000-0005-0000-0000-000068020000}"/>
    <cellStyle name="Komma 2 3 4 2 6 2" xfId="5335" xr:uid="{280EAC96-5C59-437A-873E-61E968DC98FC}"/>
    <cellStyle name="Komma 2 3 4 2 7" xfId="2203" xr:uid="{00000000-0005-0000-0000-000069020000}"/>
    <cellStyle name="Komma 2 3 4 2 7 2" xfId="5591" xr:uid="{6387C277-6CE5-4A67-9EC1-8932B44275B8}"/>
    <cellStyle name="Komma 2 3 4 2 8" xfId="2719" xr:uid="{9049320F-BB64-4868-8FDE-3E9232DFCCA6}"/>
    <cellStyle name="Komma 2 3 4 2 9" xfId="3797" xr:uid="{382FA795-85F6-4388-AA3C-341EAD7A7B31}"/>
    <cellStyle name="Komma 2 3 4 3" xfId="118" xr:uid="{00000000-0005-0000-0000-00006A020000}"/>
    <cellStyle name="Komma 2 3 4 3 2" xfId="634" xr:uid="{00000000-0005-0000-0000-00006B020000}"/>
    <cellStyle name="Komma 2 3 4 3 2 2" xfId="1573" xr:uid="{00000000-0005-0000-0000-00006C020000}"/>
    <cellStyle name="Komma 2 3 4 3 2 2 2" xfId="3553" xr:uid="{2BCD8A8C-78AE-4346-9C65-071C356BB904}"/>
    <cellStyle name="Komma 2 3 4 3 2 2 3" xfId="4961" xr:uid="{E8E6BBC2-1269-4D9D-978F-9DF78E1DC707}"/>
    <cellStyle name="Komma 2 3 4 3 2 3" xfId="2342" xr:uid="{00000000-0005-0000-0000-00006D020000}"/>
    <cellStyle name="Komma 2 3 4 3 2 3 2" xfId="5730" xr:uid="{0802B11A-40C2-4DC1-89D7-90BAB52E6CCD}"/>
    <cellStyle name="Komma 2 3 4 3 2 4" xfId="2860" xr:uid="{BE420327-8E9D-4367-AE9A-76D2CDA17384}"/>
    <cellStyle name="Komma 2 3 4 3 2 5" xfId="4193" xr:uid="{703021A4-E6AA-46BD-86BE-42DBB681F107}"/>
    <cellStyle name="Komma 2 3 4 3 3" xfId="376" xr:uid="{00000000-0005-0000-0000-00006E020000}"/>
    <cellStyle name="Komma 2 3 4 3 3 2" xfId="3296" xr:uid="{90A809EF-142E-414F-B543-36AF1FDD7551}"/>
    <cellStyle name="Komma 2 3 4 3 3 3" xfId="3937" xr:uid="{48422067-FCAC-431B-AF34-50DA47033D39}"/>
    <cellStyle name="Komma 2 3 4 3 4" xfId="1061" xr:uid="{00000000-0005-0000-0000-00006F020000}"/>
    <cellStyle name="Komma 2 3 4 3 4 2" xfId="4451" xr:uid="{DDD9F1B7-DB0B-402A-89BA-842CC8A832C9}"/>
    <cellStyle name="Komma 2 3 4 3 5" xfId="1316" xr:uid="{00000000-0005-0000-0000-000070020000}"/>
    <cellStyle name="Komma 2 3 4 3 5 2" xfId="4706" xr:uid="{B3B2B735-02BB-4BD6-A037-34AD8BAE49C9}"/>
    <cellStyle name="Komma 2 3 4 3 6" xfId="1831" xr:uid="{00000000-0005-0000-0000-000071020000}"/>
    <cellStyle name="Komma 2 3 4 3 6 2" xfId="5219" xr:uid="{CB6DAB97-DDEF-48AE-A061-A15ADE4DE777}"/>
    <cellStyle name="Komma 2 3 4 3 7" xfId="2087" xr:uid="{00000000-0005-0000-0000-000072020000}"/>
    <cellStyle name="Komma 2 3 4 3 7 2" xfId="5475" xr:uid="{7F30022B-352E-4E98-AA12-A1762432EC1A}"/>
    <cellStyle name="Komma 2 3 4 3 8" xfId="2603" xr:uid="{87E58B7F-B774-431E-B08E-3029E5CD7EDD}"/>
    <cellStyle name="Komma 2 3 4 3 9" xfId="3068" xr:uid="{E2FACD9A-D87A-489F-8EA1-066EE5FAEAB6}"/>
    <cellStyle name="Komma 2 3 4 4" xfId="580" xr:uid="{00000000-0005-0000-0000-000073020000}"/>
    <cellStyle name="Komma 2 3 4 4 2" xfId="1519" xr:uid="{00000000-0005-0000-0000-000074020000}"/>
    <cellStyle name="Komma 2 3 4 4 2 2" xfId="3499" xr:uid="{B6DA4568-612F-4765-A5DC-B4074E49BE80}"/>
    <cellStyle name="Komma 2 3 4 4 2 3" xfId="4907" xr:uid="{2617EC37-0222-44A2-815F-5B969B9FBB89}"/>
    <cellStyle name="Komma 2 3 4 4 3" xfId="2288" xr:uid="{00000000-0005-0000-0000-000075020000}"/>
    <cellStyle name="Komma 2 3 4 4 3 2" xfId="5676" xr:uid="{ED007E77-0878-4183-BB61-9A9652AE1F45}"/>
    <cellStyle name="Komma 2 3 4 4 4" xfId="2806" xr:uid="{8E694662-611D-473F-88A9-61B270C2317C}"/>
    <cellStyle name="Komma 2 3 4 4 5" xfId="4139" xr:uid="{358BBFE8-32DC-4FFE-A1A3-B9233EB957B4}"/>
    <cellStyle name="Komma 2 3 4 5" xfId="322" xr:uid="{00000000-0005-0000-0000-000076020000}"/>
    <cellStyle name="Komma 2 3 4 5 2" xfId="3242" xr:uid="{41268A82-2E6C-4FA2-A888-07FAD36593F7}"/>
    <cellStyle name="Komma 2 3 4 5 3" xfId="3883" xr:uid="{C6368774-923B-4E69-B632-8C01BD1C8DF1}"/>
    <cellStyle name="Komma 2 3 4 6" xfId="1007" xr:uid="{00000000-0005-0000-0000-000077020000}"/>
    <cellStyle name="Komma 2 3 4 6 2" xfId="4397" xr:uid="{95413514-4A38-438E-8F5E-D65CBE7E6089}"/>
    <cellStyle name="Komma 2 3 4 7" xfId="1262" xr:uid="{00000000-0005-0000-0000-000078020000}"/>
    <cellStyle name="Komma 2 3 4 7 2" xfId="4652" xr:uid="{E47F3905-5AE4-431C-8041-974934B5536F}"/>
    <cellStyle name="Komma 2 3 4 8" xfId="1777" xr:uid="{00000000-0005-0000-0000-000079020000}"/>
    <cellStyle name="Komma 2 3 4 8 2" xfId="5165" xr:uid="{81D1790E-80AB-47D6-AD6F-47BF8BA57F03}"/>
    <cellStyle name="Komma 2 3 4 9" xfId="2033" xr:uid="{00000000-0005-0000-0000-00007A020000}"/>
    <cellStyle name="Komma 2 3 4 9 2" xfId="5421" xr:uid="{6300BFF2-7887-46BC-83B1-AA706A70AE06}"/>
    <cellStyle name="Komma 2 3 5" xfId="39" xr:uid="{00000000-0005-0000-0000-00007B020000}"/>
    <cellStyle name="Komma 2 3 5 10" xfId="2524" xr:uid="{4970DFA1-8E56-44B5-ADCD-8934DAE69AA8}"/>
    <cellStyle name="Komma 2 3 5 11" xfId="3128" xr:uid="{C74B4F6A-C815-4C2A-8ECD-10EEA9D0548E}"/>
    <cellStyle name="Komma 2 3 5 2" xfId="209" xr:uid="{00000000-0005-0000-0000-00007C020000}"/>
    <cellStyle name="Komma 2 3 5 2 2" xfId="725" xr:uid="{00000000-0005-0000-0000-00007D020000}"/>
    <cellStyle name="Komma 2 3 5 2 2 2" xfId="1664" xr:uid="{00000000-0005-0000-0000-00007E020000}"/>
    <cellStyle name="Komma 2 3 5 2 2 2 2" xfId="3644" xr:uid="{2708FA1A-5D9C-4633-BA33-1160741868D5}"/>
    <cellStyle name="Komma 2 3 5 2 2 2 3" xfId="5052" xr:uid="{CE3283B4-1183-4C1F-B9E7-4C7FEEED464A}"/>
    <cellStyle name="Komma 2 3 5 2 2 3" xfId="2433" xr:uid="{00000000-0005-0000-0000-00007F020000}"/>
    <cellStyle name="Komma 2 3 5 2 2 3 2" xfId="5821" xr:uid="{C71429D2-B039-4827-B624-04B8A2C9F798}"/>
    <cellStyle name="Komma 2 3 5 2 2 4" xfId="2951" xr:uid="{197BCFBA-4288-4B4A-9019-8F111EA58235}"/>
    <cellStyle name="Komma 2 3 5 2 2 5" xfId="4284" xr:uid="{A3715933-6F27-480F-A05A-C8B2543A6B59}"/>
    <cellStyle name="Komma 2 3 5 2 3" xfId="467" xr:uid="{00000000-0005-0000-0000-000080020000}"/>
    <cellStyle name="Komma 2 3 5 2 3 2" xfId="3387" xr:uid="{D575AE8D-50B3-4DB8-AB6F-9A2360F9605A}"/>
    <cellStyle name="Komma 2 3 5 2 3 3" xfId="4028" xr:uid="{D7C2CA19-F099-41A6-AEFC-13D1AB0339BD}"/>
    <cellStyle name="Komma 2 3 5 2 4" xfId="1152" xr:uid="{00000000-0005-0000-0000-000081020000}"/>
    <cellStyle name="Komma 2 3 5 2 4 2" xfId="4542" xr:uid="{8E00647C-1BBD-4E44-AEA2-2FBF5E780A34}"/>
    <cellStyle name="Komma 2 3 5 2 5" xfId="1407" xr:uid="{00000000-0005-0000-0000-000082020000}"/>
    <cellStyle name="Komma 2 3 5 2 5 2" xfId="4797" xr:uid="{051DF1D6-1DCE-42C7-8C56-A7D25607DD18}"/>
    <cellStyle name="Komma 2 3 5 2 6" xfId="1922" xr:uid="{00000000-0005-0000-0000-000083020000}"/>
    <cellStyle name="Komma 2 3 5 2 6 2" xfId="5310" xr:uid="{2AC4129F-40FC-43CD-8A21-433533D439FE}"/>
    <cellStyle name="Komma 2 3 5 2 7" xfId="2178" xr:uid="{00000000-0005-0000-0000-000084020000}"/>
    <cellStyle name="Komma 2 3 5 2 7 2" xfId="5566" xr:uid="{149063F8-361C-45F1-9D29-1B64EA5F72DD}"/>
    <cellStyle name="Komma 2 3 5 2 8" xfId="2694" xr:uid="{13B453AB-4CD1-4B7E-B535-5000BA0A4BBF}"/>
    <cellStyle name="Komma 2 3 5 2 9" xfId="3772" xr:uid="{2A9FB7DF-5357-47B4-8026-E362BB4767C2}"/>
    <cellStyle name="Komma 2 3 5 3" xfId="147" xr:uid="{00000000-0005-0000-0000-000085020000}"/>
    <cellStyle name="Komma 2 3 5 3 2" xfId="663" xr:uid="{00000000-0005-0000-0000-000086020000}"/>
    <cellStyle name="Komma 2 3 5 3 2 2" xfId="1602" xr:uid="{00000000-0005-0000-0000-000087020000}"/>
    <cellStyle name="Komma 2 3 5 3 2 2 2" xfId="3582" xr:uid="{C803B185-7C81-4023-B2C0-3C028CA91F25}"/>
    <cellStyle name="Komma 2 3 5 3 2 2 3" xfId="4990" xr:uid="{01393622-D1B8-41CB-A42F-E46B8EE65416}"/>
    <cellStyle name="Komma 2 3 5 3 2 3" xfId="2371" xr:uid="{00000000-0005-0000-0000-000088020000}"/>
    <cellStyle name="Komma 2 3 5 3 2 3 2" xfId="5759" xr:uid="{46B190DD-D4E1-4E8D-8B39-CC7822F8CF57}"/>
    <cellStyle name="Komma 2 3 5 3 2 4" xfId="2889" xr:uid="{62518426-A3C7-4424-8820-4D0C57D653C4}"/>
    <cellStyle name="Komma 2 3 5 3 2 5" xfId="4222" xr:uid="{A3720792-C8DF-48EF-8317-E80EF16C4B57}"/>
    <cellStyle name="Komma 2 3 5 3 3" xfId="405" xr:uid="{00000000-0005-0000-0000-000089020000}"/>
    <cellStyle name="Komma 2 3 5 3 3 2" xfId="3325" xr:uid="{44085EC6-DF53-4ADE-A1CB-5EA4DA60BBB6}"/>
    <cellStyle name="Komma 2 3 5 3 3 3" xfId="3966" xr:uid="{81C47A3A-4E7D-4E33-BF4A-F645DAAF10E4}"/>
    <cellStyle name="Komma 2 3 5 3 4" xfId="1090" xr:uid="{00000000-0005-0000-0000-00008A020000}"/>
    <cellStyle name="Komma 2 3 5 3 4 2" xfId="4480" xr:uid="{B5EA64DE-C3CA-4ABF-A6AB-CDC1BE21BB84}"/>
    <cellStyle name="Komma 2 3 5 3 5" xfId="1345" xr:uid="{00000000-0005-0000-0000-00008B020000}"/>
    <cellStyle name="Komma 2 3 5 3 5 2" xfId="4735" xr:uid="{A728AD02-C91E-409B-8B60-C2234E4E8509}"/>
    <cellStyle name="Komma 2 3 5 3 6" xfId="1860" xr:uid="{00000000-0005-0000-0000-00008C020000}"/>
    <cellStyle name="Komma 2 3 5 3 6 2" xfId="5248" xr:uid="{6102F48F-541E-4996-8EEA-9F463109F0BB}"/>
    <cellStyle name="Komma 2 3 5 3 7" xfId="2116" xr:uid="{00000000-0005-0000-0000-00008D020000}"/>
    <cellStyle name="Komma 2 3 5 3 7 2" xfId="5504" xr:uid="{A573B4FC-E739-4704-BBFD-E01EFE5BBFF6}"/>
    <cellStyle name="Komma 2 3 5 3 8" xfId="2632" xr:uid="{C921C255-A50F-45A4-9F69-262C84D2A6A6}"/>
    <cellStyle name="Komma 2 3 5 3 9" xfId="3039" xr:uid="{882457E2-FF57-4F56-B05F-99C49BFB90E8}"/>
    <cellStyle name="Komma 2 3 5 4" xfId="555" xr:uid="{00000000-0005-0000-0000-00008E020000}"/>
    <cellStyle name="Komma 2 3 5 4 2" xfId="1494" xr:uid="{00000000-0005-0000-0000-00008F020000}"/>
    <cellStyle name="Komma 2 3 5 4 2 2" xfId="3474" xr:uid="{64C596FA-5E53-4236-941E-99D371A0E041}"/>
    <cellStyle name="Komma 2 3 5 4 2 3" xfId="4882" xr:uid="{AA576DE5-D48F-4B5D-A89C-4FA588400F0C}"/>
    <cellStyle name="Komma 2 3 5 4 3" xfId="2263" xr:uid="{00000000-0005-0000-0000-000090020000}"/>
    <cellStyle name="Komma 2 3 5 4 3 2" xfId="5651" xr:uid="{BECE787D-ECE9-4F7F-8152-401A9E39CFEF}"/>
    <cellStyle name="Komma 2 3 5 4 4" xfId="2781" xr:uid="{E7912C81-2384-41A5-BC14-F186444E1CD9}"/>
    <cellStyle name="Komma 2 3 5 4 5" xfId="4114" xr:uid="{19CC157B-D82A-46B5-901B-D137F9B515C9}"/>
    <cellStyle name="Komma 2 3 5 5" xfId="297" xr:uid="{00000000-0005-0000-0000-000091020000}"/>
    <cellStyle name="Komma 2 3 5 5 2" xfId="3217" xr:uid="{0A03E669-D628-4510-8123-F7B47E0856BE}"/>
    <cellStyle name="Komma 2 3 5 5 3" xfId="3858" xr:uid="{5C0276AE-BF51-4B6E-ACF3-C80E0972F39C}"/>
    <cellStyle name="Komma 2 3 5 6" xfId="982" xr:uid="{00000000-0005-0000-0000-000092020000}"/>
    <cellStyle name="Komma 2 3 5 6 2" xfId="4372" xr:uid="{4514DA14-CBDC-4722-B9D4-BAAC849E92EC}"/>
    <cellStyle name="Komma 2 3 5 7" xfId="1237" xr:uid="{00000000-0005-0000-0000-000093020000}"/>
    <cellStyle name="Komma 2 3 5 7 2" xfId="4627" xr:uid="{42433CCF-3108-4E34-BB71-3240569A99B3}"/>
    <cellStyle name="Komma 2 3 5 8" xfId="1752" xr:uid="{00000000-0005-0000-0000-000094020000}"/>
    <cellStyle name="Komma 2 3 5 8 2" xfId="5140" xr:uid="{DBD94C8F-7E56-48EE-8D35-5F8C4B705CDA}"/>
    <cellStyle name="Komma 2 3 5 9" xfId="2008" xr:uid="{00000000-0005-0000-0000-000095020000}"/>
    <cellStyle name="Komma 2 3 5 9 2" xfId="5396" xr:uid="{57ED07FF-53E8-4506-99E6-49C363272DE2}"/>
    <cellStyle name="Komma 2 3 6" xfId="180" xr:uid="{00000000-0005-0000-0000-000096020000}"/>
    <cellStyle name="Komma 2 3 6 2" xfId="696" xr:uid="{00000000-0005-0000-0000-000097020000}"/>
    <cellStyle name="Komma 2 3 6 2 2" xfId="1635" xr:uid="{00000000-0005-0000-0000-000098020000}"/>
    <cellStyle name="Komma 2 3 6 2 2 2" xfId="3615" xr:uid="{58D27F3F-5AB5-4FBC-B545-9A5A2D8EBDFE}"/>
    <cellStyle name="Komma 2 3 6 2 2 3" xfId="5023" xr:uid="{EE640B11-E13A-45AF-AA56-4658ED4B10F3}"/>
    <cellStyle name="Komma 2 3 6 2 3" xfId="2404" xr:uid="{00000000-0005-0000-0000-000099020000}"/>
    <cellStyle name="Komma 2 3 6 2 3 2" xfId="5792" xr:uid="{D02086B7-0B4B-49D5-9766-8760E0BD030B}"/>
    <cellStyle name="Komma 2 3 6 2 4" xfId="2922" xr:uid="{0D5686BF-8A91-4E17-B47D-227F4265219E}"/>
    <cellStyle name="Komma 2 3 6 2 5" xfId="4255" xr:uid="{886AD15B-0C1C-4F89-8929-8FF2289F071A}"/>
    <cellStyle name="Komma 2 3 6 3" xfId="438" xr:uid="{00000000-0005-0000-0000-00009A020000}"/>
    <cellStyle name="Komma 2 3 6 3 2" xfId="3358" xr:uid="{1C6A977B-CB0F-4034-AC39-1CB4811DF68D}"/>
    <cellStyle name="Komma 2 3 6 3 3" xfId="3999" xr:uid="{D6051E78-AB6A-47F1-A6CF-49B80AD1CF59}"/>
    <cellStyle name="Komma 2 3 6 4" xfId="1123" xr:uid="{00000000-0005-0000-0000-00009B020000}"/>
    <cellStyle name="Komma 2 3 6 4 2" xfId="4513" xr:uid="{36410F30-6E07-4E9C-BF54-14E4C38771C5}"/>
    <cellStyle name="Komma 2 3 6 5" xfId="1378" xr:uid="{00000000-0005-0000-0000-00009C020000}"/>
    <cellStyle name="Komma 2 3 6 5 2" xfId="4768" xr:uid="{875AFEDC-573A-4654-A91E-D09EFD18E701}"/>
    <cellStyle name="Komma 2 3 6 6" xfId="1893" xr:uid="{00000000-0005-0000-0000-00009D020000}"/>
    <cellStyle name="Komma 2 3 6 6 2" xfId="5281" xr:uid="{AA80B82D-EDCC-4127-B399-C4C6B74B64BA}"/>
    <cellStyle name="Komma 2 3 6 7" xfId="2149" xr:uid="{00000000-0005-0000-0000-00009E020000}"/>
    <cellStyle name="Komma 2 3 6 7 2" xfId="5537" xr:uid="{65F3D83E-6C84-4288-87AB-76B3B0380DC2}"/>
    <cellStyle name="Komma 2 3 6 8" xfId="2665" xr:uid="{2EEC398A-FD00-47D7-9B6D-11D35B44918D}"/>
    <cellStyle name="Komma 2 3 6 9" xfId="3743" xr:uid="{5102D788-8508-413F-B2C4-7B61A5731242}"/>
    <cellStyle name="Komma 2 3 7" xfId="92" xr:uid="{00000000-0005-0000-0000-00009F020000}"/>
    <cellStyle name="Komma 2 3 7 2" xfId="608" xr:uid="{00000000-0005-0000-0000-0000A0020000}"/>
    <cellStyle name="Komma 2 3 7 2 2" xfId="1547" xr:uid="{00000000-0005-0000-0000-0000A1020000}"/>
    <cellStyle name="Komma 2 3 7 2 2 2" xfId="3527" xr:uid="{94F5BF88-D10B-4399-8302-9831F37D285D}"/>
    <cellStyle name="Komma 2 3 7 2 2 3" xfId="4935" xr:uid="{2FA686E1-0FE9-42EB-A9D3-319C70CF2DB8}"/>
    <cellStyle name="Komma 2 3 7 2 3" xfId="2316" xr:uid="{00000000-0005-0000-0000-0000A2020000}"/>
    <cellStyle name="Komma 2 3 7 2 3 2" xfId="5704" xr:uid="{EF7323CD-6CBB-4B34-A8F0-6ED1206AFF91}"/>
    <cellStyle name="Komma 2 3 7 2 4" xfId="2834" xr:uid="{96125709-3597-4D22-9D5D-C7CD92507D26}"/>
    <cellStyle name="Komma 2 3 7 2 5" xfId="4167" xr:uid="{46C09682-4E82-4FA4-B495-3D545EA3E978}"/>
    <cellStyle name="Komma 2 3 7 3" xfId="350" xr:uid="{00000000-0005-0000-0000-0000A3020000}"/>
    <cellStyle name="Komma 2 3 7 3 2" xfId="3270" xr:uid="{775A5969-8128-408A-99F6-05259A77F819}"/>
    <cellStyle name="Komma 2 3 7 3 3" xfId="3911" xr:uid="{A4AB633E-67CE-4791-A391-89EED1E02F52}"/>
    <cellStyle name="Komma 2 3 7 4" xfId="1035" xr:uid="{00000000-0005-0000-0000-0000A4020000}"/>
    <cellStyle name="Komma 2 3 7 4 2" xfId="4425" xr:uid="{C9FD713A-2DB9-4639-9814-905F5D2DFB90}"/>
    <cellStyle name="Komma 2 3 7 5" xfId="1290" xr:uid="{00000000-0005-0000-0000-0000A5020000}"/>
    <cellStyle name="Komma 2 3 7 5 2" xfId="4680" xr:uid="{8E33A0C0-4A19-4D50-8303-E81B2F73A879}"/>
    <cellStyle name="Komma 2 3 7 6" xfId="1805" xr:uid="{00000000-0005-0000-0000-0000A6020000}"/>
    <cellStyle name="Komma 2 3 7 6 2" xfId="5193" xr:uid="{40ABED99-2B0C-4A21-88FD-06B5BCFD48D9}"/>
    <cellStyle name="Komma 2 3 7 7" xfId="2061" xr:uid="{00000000-0005-0000-0000-0000A7020000}"/>
    <cellStyle name="Komma 2 3 7 7 2" xfId="5449" xr:uid="{D290676B-FB1D-45BC-A875-745BDA3DD524}"/>
    <cellStyle name="Komma 2 3 7 8" xfId="2577" xr:uid="{8534A80C-A7B2-43E4-A734-1232A42DD19A}"/>
    <cellStyle name="Komma 2 3 7 9" xfId="3094" xr:uid="{BE05E481-B4B5-40CD-8DFB-4490D68D1C41}"/>
    <cellStyle name="Komma 2 3 8" xfId="526" xr:uid="{00000000-0005-0000-0000-0000A8020000}"/>
    <cellStyle name="Komma 2 3 8 2" xfId="1465" xr:uid="{00000000-0005-0000-0000-0000A9020000}"/>
    <cellStyle name="Komma 2 3 8 2 2" xfId="3445" xr:uid="{A8910B0B-67EE-41E2-AFE7-C256D92F3674}"/>
    <cellStyle name="Komma 2 3 8 2 3" xfId="4853" xr:uid="{C270B94D-B4BC-42C7-B407-90064387AC02}"/>
    <cellStyle name="Komma 2 3 8 3" xfId="2234" xr:uid="{00000000-0005-0000-0000-0000AA020000}"/>
    <cellStyle name="Komma 2 3 8 3 2" xfId="5622" xr:uid="{C509F804-2A35-4EA7-AD58-1DFABDB7F4C3}"/>
    <cellStyle name="Komma 2 3 8 4" xfId="2752" xr:uid="{932BD16B-1706-4FB0-B18D-5485D0D8E9A2}"/>
    <cellStyle name="Komma 2 3 8 5" xfId="4085" xr:uid="{827F4015-BA7D-4BA6-ACD4-917EA215F6CE}"/>
    <cellStyle name="Komma 2 3 9" xfId="268" xr:uid="{00000000-0005-0000-0000-0000AB020000}"/>
    <cellStyle name="Komma 2 3 9 2" xfId="3188" xr:uid="{8110849A-FD1D-45E2-A47B-ECD02BE6070B}"/>
    <cellStyle name="Komma 2 3 9 3" xfId="3829" xr:uid="{353CDF3E-7377-482E-9559-3AA675E95D8D}"/>
    <cellStyle name="Komma 2 4" xfId="6" xr:uid="{00000000-0005-0000-0000-0000AC020000}"/>
    <cellStyle name="Komma 2 4 10" xfId="949" xr:uid="{00000000-0005-0000-0000-0000AD020000}"/>
    <cellStyle name="Komma 2 4 10 2" xfId="4339" xr:uid="{8D7F6C19-1C9B-46BD-B9DB-95237AD92DDE}"/>
    <cellStyle name="Komma 2 4 11" xfId="1204" xr:uid="{00000000-0005-0000-0000-0000AE020000}"/>
    <cellStyle name="Komma 2 4 11 2" xfId="4594" xr:uid="{4471B9E1-740B-43A7-9206-A51D37474D22}"/>
    <cellStyle name="Komma 2 4 12" xfId="1719" xr:uid="{00000000-0005-0000-0000-0000AF020000}"/>
    <cellStyle name="Komma 2 4 12 2" xfId="5107" xr:uid="{BA4A3E38-0FC4-4438-9DF5-5D7CE1B382AF}"/>
    <cellStyle name="Komma 2 4 13" xfId="1975" xr:uid="{00000000-0005-0000-0000-0000B0020000}"/>
    <cellStyle name="Komma 2 4 13 2" xfId="5363" xr:uid="{FDCDFA18-E920-4598-AFDA-1E50E151FF8E}"/>
    <cellStyle name="Komma 2 4 14" xfId="2491" xr:uid="{71E216DF-4CA8-4D55-82AD-62EE4CC6110F}"/>
    <cellStyle name="Komma 2 4 15" xfId="3122" xr:uid="{015245BC-DD03-4AC6-8655-EF3979FDA6A0}"/>
    <cellStyle name="Komma 2 4 2" xfId="26" xr:uid="{00000000-0005-0000-0000-0000B1020000}"/>
    <cellStyle name="Komma 2 4 2 10" xfId="1739" xr:uid="{00000000-0005-0000-0000-0000B2020000}"/>
    <cellStyle name="Komma 2 4 2 10 2" xfId="5127" xr:uid="{5062A703-24C7-41F9-BCD1-E95DF792BF62}"/>
    <cellStyle name="Komma 2 4 2 11" xfId="1995" xr:uid="{00000000-0005-0000-0000-0000B3020000}"/>
    <cellStyle name="Komma 2 4 2 11 2" xfId="5383" xr:uid="{22F711CA-5E62-4C97-BCD8-13AF4EB82D92}"/>
    <cellStyle name="Komma 2 4 2 12" xfId="2511" xr:uid="{281BF6A6-DAE6-4E57-A3B7-A1B256999407}"/>
    <cellStyle name="Komma 2 4 2 13" xfId="3160" xr:uid="{6F8C0F79-D0FF-46AF-907E-72846627A5C1}"/>
    <cellStyle name="Komma 2 4 2 2" xfId="80" xr:uid="{00000000-0005-0000-0000-0000B4020000}"/>
    <cellStyle name="Komma 2 4 2 2 10" xfId="2565" xr:uid="{6108659E-10AD-4BD1-B897-4CF82F5C38C5}"/>
    <cellStyle name="Komma 2 4 2 2 11" xfId="3107" xr:uid="{5268003B-BC1B-4ECB-A17B-1DCD9A3B3AAB}"/>
    <cellStyle name="Komma 2 4 2 2 2" xfId="250" xr:uid="{00000000-0005-0000-0000-0000B5020000}"/>
    <cellStyle name="Komma 2 4 2 2 2 2" xfId="766" xr:uid="{00000000-0005-0000-0000-0000B6020000}"/>
    <cellStyle name="Komma 2 4 2 2 2 2 2" xfId="1705" xr:uid="{00000000-0005-0000-0000-0000B7020000}"/>
    <cellStyle name="Komma 2 4 2 2 2 2 2 2" xfId="3685" xr:uid="{CFFB3049-D900-4D0E-B5C1-CAB625496174}"/>
    <cellStyle name="Komma 2 4 2 2 2 2 2 3" xfId="5093" xr:uid="{2C4D4EE2-C5BE-4F31-B289-EA3C717AAD51}"/>
    <cellStyle name="Komma 2 4 2 2 2 2 3" xfId="2474" xr:uid="{00000000-0005-0000-0000-0000B8020000}"/>
    <cellStyle name="Komma 2 4 2 2 2 2 3 2" xfId="5862" xr:uid="{8DF80E10-E0D6-4278-9E4C-08DD39E261B6}"/>
    <cellStyle name="Komma 2 4 2 2 2 2 4" xfId="2992" xr:uid="{ED132D43-32AA-4C5D-854E-E316F8FEBB37}"/>
    <cellStyle name="Komma 2 4 2 2 2 2 5" xfId="4325" xr:uid="{918F3AA4-7BBF-4683-B804-15472E481946}"/>
    <cellStyle name="Komma 2 4 2 2 2 3" xfId="508" xr:uid="{00000000-0005-0000-0000-0000B9020000}"/>
    <cellStyle name="Komma 2 4 2 2 2 3 2" xfId="3428" xr:uid="{A9E17510-4451-4343-A9FC-6A44F1F300AF}"/>
    <cellStyle name="Komma 2 4 2 2 2 3 3" xfId="4069" xr:uid="{65AA94F8-B0F4-402C-A70A-C95A72721F47}"/>
    <cellStyle name="Komma 2 4 2 2 2 4" xfId="1193" xr:uid="{00000000-0005-0000-0000-0000BA020000}"/>
    <cellStyle name="Komma 2 4 2 2 2 4 2" xfId="4583" xr:uid="{1D87F31C-907C-4942-8C0E-0D632009F23F}"/>
    <cellStyle name="Komma 2 4 2 2 2 5" xfId="1448" xr:uid="{00000000-0005-0000-0000-0000BB020000}"/>
    <cellStyle name="Komma 2 4 2 2 2 5 2" xfId="4838" xr:uid="{03FF90FC-0285-411E-9A34-52F6323A2E8E}"/>
    <cellStyle name="Komma 2 4 2 2 2 6" xfId="1963" xr:uid="{00000000-0005-0000-0000-0000BC020000}"/>
    <cellStyle name="Komma 2 4 2 2 2 6 2" xfId="5351" xr:uid="{70AFEE24-7ED8-4425-A476-930451A94216}"/>
    <cellStyle name="Komma 2 4 2 2 2 7" xfId="2219" xr:uid="{00000000-0005-0000-0000-0000BD020000}"/>
    <cellStyle name="Komma 2 4 2 2 2 7 2" xfId="5607" xr:uid="{96EE7E2B-2928-4019-9AE4-97D0E386B483}"/>
    <cellStyle name="Komma 2 4 2 2 2 8" xfId="2735" xr:uid="{72EA799A-4552-4FB2-BCD9-E972AB60493B}"/>
    <cellStyle name="Komma 2 4 2 2 2 9" xfId="3813" xr:uid="{C6B31F75-C7E7-45ED-82D7-2B24378D0CB8}"/>
    <cellStyle name="Komma 2 4 2 2 3" xfId="134" xr:uid="{00000000-0005-0000-0000-0000BE020000}"/>
    <cellStyle name="Komma 2 4 2 2 3 2" xfId="650" xr:uid="{00000000-0005-0000-0000-0000BF020000}"/>
    <cellStyle name="Komma 2 4 2 2 3 2 2" xfId="1589" xr:uid="{00000000-0005-0000-0000-0000C0020000}"/>
    <cellStyle name="Komma 2 4 2 2 3 2 2 2" xfId="3569" xr:uid="{7E67F074-E015-40C6-85B9-5806DDFF5E03}"/>
    <cellStyle name="Komma 2 4 2 2 3 2 2 3" xfId="4977" xr:uid="{36CCD2C6-535B-4703-A922-FF5920256C2D}"/>
    <cellStyle name="Komma 2 4 2 2 3 2 3" xfId="2358" xr:uid="{00000000-0005-0000-0000-0000C1020000}"/>
    <cellStyle name="Komma 2 4 2 2 3 2 3 2" xfId="5746" xr:uid="{AA5CE83A-246F-4C8D-B43D-32055FE8400E}"/>
    <cellStyle name="Komma 2 4 2 2 3 2 4" xfId="2876" xr:uid="{2C3223D0-590D-44EA-B20B-1A844A7CCA40}"/>
    <cellStyle name="Komma 2 4 2 2 3 2 5" xfId="4209" xr:uid="{3D57C2F1-4843-427D-AAE2-6AF02016BA27}"/>
    <cellStyle name="Komma 2 4 2 2 3 3" xfId="392" xr:uid="{00000000-0005-0000-0000-0000C2020000}"/>
    <cellStyle name="Komma 2 4 2 2 3 3 2" xfId="3312" xr:uid="{420A3C2E-BECC-47E6-B039-009D9F071D7A}"/>
    <cellStyle name="Komma 2 4 2 2 3 3 3" xfId="3953" xr:uid="{AF23C989-0B77-4BA4-AD93-B8DCC4B85D2F}"/>
    <cellStyle name="Komma 2 4 2 2 3 4" xfId="1077" xr:uid="{00000000-0005-0000-0000-0000C3020000}"/>
    <cellStyle name="Komma 2 4 2 2 3 4 2" xfId="4467" xr:uid="{87DAEEB7-B1B7-41BD-ACDF-F63DF79AA5B6}"/>
    <cellStyle name="Komma 2 4 2 2 3 5" xfId="1332" xr:uid="{00000000-0005-0000-0000-0000C4020000}"/>
    <cellStyle name="Komma 2 4 2 2 3 5 2" xfId="4722" xr:uid="{9FB02BA4-CF0B-483A-BEDA-62DC271C8D56}"/>
    <cellStyle name="Komma 2 4 2 2 3 6" xfId="1847" xr:uid="{00000000-0005-0000-0000-0000C5020000}"/>
    <cellStyle name="Komma 2 4 2 2 3 6 2" xfId="5235" xr:uid="{6D0A2BA0-FCBD-4346-A459-ED4B4AFD1498}"/>
    <cellStyle name="Komma 2 4 2 2 3 7" xfId="2103" xr:uid="{00000000-0005-0000-0000-0000C6020000}"/>
    <cellStyle name="Komma 2 4 2 2 3 7 2" xfId="5491" xr:uid="{01D89F8C-ACBF-4885-8B6A-D43E400DBEC5}"/>
    <cellStyle name="Komma 2 4 2 2 3 8" xfId="2619" xr:uid="{01A7FBA0-0335-48E8-B0F2-9E4A3A3432DC}"/>
    <cellStyle name="Komma 2 4 2 2 3 9" xfId="3052" xr:uid="{D7E5BDF3-29D2-4FBA-826E-BC671E49E938}"/>
    <cellStyle name="Komma 2 4 2 2 4" xfId="596" xr:uid="{00000000-0005-0000-0000-0000C7020000}"/>
    <cellStyle name="Komma 2 4 2 2 4 2" xfId="1535" xr:uid="{00000000-0005-0000-0000-0000C8020000}"/>
    <cellStyle name="Komma 2 4 2 2 4 2 2" xfId="3515" xr:uid="{5AC642EF-F7AF-4FAF-9BCF-AE1CE86612B9}"/>
    <cellStyle name="Komma 2 4 2 2 4 2 3" xfId="4923" xr:uid="{F14B21AD-0F67-4CEF-8E66-822B1F288E11}"/>
    <cellStyle name="Komma 2 4 2 2 4 3" xfId="2304" xr:uid="{00000000-0005-0000-0000-0000C9020000}"/>
    <cellStyle name="Komma 2 4 2 2 4 3 2" xfId="5692" xr:uid="{87D29801-ECFA-431D-ADBB-EC769782C472}"/>
    <cellStyle name="Komma 2 4 2 2 4 4" xfId="2822" xr:uid="{64211595-E847-4ADE-A5A5-A3C78D02ED11}"/>
    <cellStyle name="Komma 2 4 2 2 4 5" xfId="4155" xr:uid="{FD32C3BA-12B9-4CD9-9C48-6E00E0B38128}"/>
    <cellStyle name="Komma 2 4 2 2 5" xfId="338" xr:uid="{00000000-0005-0000-0000-0000CA020000}"/>
    <cellStyle name="Komma 2 4 2 2 5 2" xfId="3258" xr:uid="{5AF2CAEE-6693-4F90-B723-5848EDC9F708}"/>
    <cellStyle name="Komma 2 4 2 2 5 3" xfId="3899" xr:uid="{45A0B8C3-F01D-4615-970D-5DDB3907F64D}"/>
    <cellStyle name="Komma 2 4 2 2 6" xfId="1023" xr:uid="{00000000-0005-0000-0000-0000CB020000}"/>
    <cellStyle name="Komma 2 4 2 2 6 2" xfId="4413" xr:uid="{0799F03D-E6F2-4DA3-B201-641DA943E672}"/>
    <cellStyle name="Komma 2 4 2 2 7" xfId="1278" xr:uid="{00000000-0005-0000-0000-0000CC020000}"/>
    <cellStyle name="Komma 2 4 2 2 7 2" xfId="4668" xr:uid="{51EB1F0B-9B92-43D3-8FAB-D164C981E438}"/>
    <cellStyle name="Komma 2 4 2 2 8" xfId="1793" xr:uid="{00000000-0005-0000-0000-0000CD020000}"/>
    <cellStyle name="Komma 2 4 2 2 8 2" xfId="5181" xr:uid="{CDA41121-5AE8-432C-B991-6A9169C17848}"/>
    <cellStyle name="Komma 2 4 2 2 9" xfId="2049" xr:uid="{00000000-0005-0000-0000-0000CE020000}"/>
    <cellStyle name="Komma 2 4 2 2 9 2" xfId="5437" xr:uid="{9298A706-1884-4474-AE4D-9C7D3065169C}"/>
    <cellStyle name="Komma 2 4 2 3" xfId="47" xr:uid="{00000000-0005-0000-0000-0000CF020000}"/>
    <cellStyle name="Komma 2 4 2 3 10" xfId="2532" xr:uid="{F07BAC70-E475-441E-A05A-A302DBBD8C6D}"/>
    <cellStyle name="Komma 2 4 2 3 11" xfId="3000" xr:uid="{170D067D-97A3-449F-BFCE-0440956A39C9}"/>
    <cellStyle name="Komma 2 4 2 3 2" xfId="217" xr:uid="{00000000-0005-0000-0000-0000D0020000}"/>
    <cellStyle name="Komma 2 4 2 3 2 2" xfId="733" xr:uid="{00000000-0005-0000-0000-0000D1020000}"/>
    <cellStyle name="Komma 2 4 2 3 2 2 2" xfId="1672" xr:uid="{00000000-0005-0000-0000-0000D2020000}"/>
    <cellStyle name="Komma 2 4 2 3 2 2 2 2" xfId="3652" xr:uid="{A29A222D-441C-4040-AE59-DA042E54787B}"/>
    <cellStyle name="Komma 2 4 2 3 2 2 2 3" xfId="5060" xr:uid="{D7B99AE6-99E6-4E12-B084-46F79E92B24E}"/>
    <cellStyle name="Komma 2 4 2 3 2 2 3" xfId="2441" xr:uid="{00000000-0005-0000-0000-0000D3020000}"/>
    <cellStyle name="Komma 2 4 2 3 2 2 3 2" xfId="5829" xr:uid="{B3EC9BA8-90FB-4BC4-8175-1796EABC2E87}"/>
    <cellStyle name="Komma 2 4 2 3 2 2 4" xfId="2959" xr:uid="{0EDE2286-6572-4C05-9128-6AC8E57D4686}"/>
    <cellStyle name="Komma 2 4 2 3 2 2 5" xfId="4292" xr:uid="{C7F19927-BB80-41BD-AD85-F05A42AE7A99}"/>
    <cellStyle name="Komma 2 4 2 3 2 3" xfId="475" xr:uid="{00000000-0005-0000-0000-0000D4020000}"/>
    <cellStyle name="Komma 2 4 2 3 2 3 2" xfId="3395" xr:uid="{C2C6F6F2-730A-4604-A33A-49FBEB770029}"/>
    <cellStyle name="Komma 2 4 2 3 2 3 3" xfId="4036" xr:uid="{265255EF-982C-46EE-AB90-16BDF3935F2E}"/>
    <cellStyle name="Komma 2 4 2 3 2 4" xfId="1160" xr:uid="{00000000-0005-0000-0000-0000D5020000}"/>
    <cellStyle name="Komma 2 4 2 3 2 4 2" xfId="4550" xr:uid="{6B12D7E7-8B02-42F7-9723-C0B7B9C7B828}"/>
    <cellStyle name="Komma 2 4 2 3 2 5" xfId="1415" xr:uid="{00000000-0005-0000-0000-0000D6020000}"/>
    <cellStyle name="Komma 2 4 2 3 2 5 2" xfId="4805" xr:uid="{D1FB3CA6-4A8A-4DFB-BAD3-3D90F9B6569D}"/>
    <cellStyle name="Komma 2 4 2 3 2 6" xfId="1930" xr:uid="{00000000-0005-0000-0000-0000D7020000}"/>
    <cellStyle name="Komma 2 4 2 3 2 6 2" xfId="5318" xr:uid="{08277BEC-A838-4F05-9BB4-395F52061C79}"/>
    <cellStyle name="Komma 2 4 2 3 2 7" xfId="2186" xr:uid="{00000000-0005-0000-0000-0000D8020000}"/>
    <cellStyle name="Komma 2 4 2 3 2 7 2" xfId="5574" xr:uid="{3965CD80-C888-49B3-B8DA-E3C79E4D6D17}"/>
    <cellStyle name="Komma 2 4 2 3 2 8" xfId="2702" xr:uid="{3C556FEB-B386-468D-B6F8-325360C0306D}"/>
    <cellStyle name="Komma 2 4 2 3 2 9" xfId="3780" xr:uid="{D256A4B1-6A3D-4331-A9BD-AC568C658820}"/>
    <cellStyle name="Komma 2 4 2 3 3" xfId="156" xr:uid="{00000000-0005-0000-0000-0000D9020000}"/>
    <cellStyle name="Komma 2 4 2 3 3 2" xfId="672" xr:uid="{00000000-0005-0000-0000-0000DA020000}"/>
    <cellStyle name="Komma 2 4 2 3 3 2 2" xfId="1611" xr:uid="{00000000-0005-0000-0000-0000DB020000}"/>
    <cellStyle name="Komma 2 4 2 3 3 2 2 2" xfId="3591" xr:uid="{33B3A6DA-D1F4-4229-91A4-24D3D8F09A2B}"/>
    <cellStyle name="Komma 2 4 2 3 3 2 2 3" xfId="4999" xr:uid="{781FFB82-4F66-4223-AF84-F92246EC58FD}"/>
    <cellStyle name="Komma 2 4 2 3 3 2 3" xfId="2380" xr:uid="{00000000-0005-0000-0000-0000DC020000}"/>
    <cellStyle name="Komma 2 4 2 3 3 2 3 2" xfId="5768" xr:uid="{CD45FF6F-677A-453C-800D-F9468E52F266}"/>
    <cellStyle name="Komma 2 4 2 3 3 2 4" xfId="2898" xr:uid="{2979CB0F-C2AB-49F7-82D4-E3941105C506}"/>
    <cellStyle name="Komma 2 4 2 3 3 2 5" xfId="4231" xr:uid="{14ED04A9-3353-44DA-9675-B4D8F116687E}"/>
    <cellStyle name="Komma 2 4 2 3 3 3" xfId="414" xr:uid="{00000000-0005-0000-0000-0000DD020000}"/>
    <cellStyle name="Komma 2 4 2 3 3 3 2" xfId="3334" xr:uid="{8ED40880-7FC6-4ADC-B19A-7DD8786B1F44}"/>
    <cellStyle name="Komma 2 4 2 3 3 3 3" xfId="3975" xr:uid="{4F4A29CF-BA40-471C-855F-C6D6E80FCBA9}"/>
    <cellStyle name="Komma 2 4 2 3 3 4" xfId="1099" xr:uid="{00000000-0005-0000-0000-0000DE020000}"/>
    <cellStyle name="Komma 2 4 2 3 3 4 2" xfId="4489" xr:uid="{3EA7ECD4-AA31-49E1-9405-BA2BD55B5E70}"/>
    <cellStyle name="Komma 2 4 2 3 3 5" xfId="1354" xr:uid="{00000000-0005-0000-0000-0000DF020000}"/>
    <cellStyle name="Komma 2 4 2 3 3 5 2" xfId="4744" xr:uid="{A718F953-10F8-4D18-AF40-E64C1888D5CB}"/>
    <cellStyle name="Komma 2 4 2 3 3 6" xfId="1869" xr:uid="{00000000-0005-0000-0000-0000E0020000}"/>
    <cellStyle name="Komma 2 4 2 3 3 6 2" xfId="5257" xr:uid="{48A21826-ACA0-4ED9-BC8A-D5A0B797B786}"/>
    <cellStyle name="Komma 2 4 2 3 3 7" xfId="2125" xr:uid="{00000000-0005-0000-0000-0000E1020000}"/>
    <cellStyle name="Komma 2 4 2 3 3 7 2" xfId="5513" xr:uid="{93850FF0-1ADE-425D-B60E-1B36F54D94AB}"/>
    <cellStyle name="Komma 2 4 2 3 3 8" xfId="2641" xr:uid="{1743379E-7615-4C37-A866-52849C458B99}"/>
    <cellStyle name="Komma 2 4 2 3 3 9" xfId="3030" xr:uid="{76AD11A7-4DF0-4322-8D7E-CCBF19312CED}"/>
    <cellStyle name="Komma 2 4 2 3 4" xfId="563" xr:uid="{00000000-0005-0000-0000-0000E2020000}"/>
    <cellStyle name="Komma 2 4 2 3 4 2" xfId="1502" xr:uid="{00000000-0005-0000-0000-0000E3020000}"/>
    <cellStyle name="Komma 2 4 2 3 4 2 2" xfId="3482" xr:uid="{1C39943C-BC5E-4E3E-9D38-D1A6B614949C}"/>
    <cellStyle name="Komma 2 4 2 3 4 2 3" xfId="4890" xr:uid="{557CDCBF-045F-4E6E-A18D-FFE8E987A830}"/>
    <cellStyle name="Komma 2 4 2 3 4 3" xfId="2271" xr:uid="{00000000-0005-0000-0000-0000E4020000}"/>
    <cellStyle name="Komma 2 4 2 3 4 3 2" xfId="5659" xr:uid="{3E8F30E1-A044-4751-B2B2-10ABC712AB05}"/>
    <cellStyle name="Komma 2 4 2 3 4 4" xfId="2789" xr:uid="{C38B50B3-125E-4979-9750-38357BF97085}"/>
    <cellStyle name="Komma 2 4 2 3 4 5" xfId="4122" xr:uid="{19862ACE-92B7-4FB5-9E02-BE0C8B9D7712}"/>
    <cellStyle name="Komma 2 4 2 3 5" xfId="305" xr:uid="{00000000-0005-0000-0000-0000E5020000}"/>
    <cellStyle name="Komma 2 4 2 3 5 2" xfId="3225" xr:uid="{DD7F9CD1-99BE-4F9C-973F-154A1E66F300}"/>
    <cellStyle name="Komma 2 4 2 3 5 3" xfId="3866" xr:uid="{1C8B714D-1695-4A61-8909-B3D8D2200DFD}"/>
    <cellStyle name="Komma 2 4 2 3 6" xfId="990" xr:uid="{00000000-0005-0000-0000-0000E6020000}"/>
    <cellStyle name="Komma 2 4 2 3 6 2" xfId="4380" xr:uid="{660B211A-9158-4856-B95A-99D4A61C0E1A}"/>
    <cellStyle name="Komma 2 4 2 3 7" xfId="1245" xr:uid="{00000000-0005-0000-0000-0000E7020000}"/>
    <cellStyle name="Komma 2 4 2 3 7 2" xfId="4635" xr:uid="{D227D436-BBBA-49D0-A8F7-09C5A9EAACAD}"/>
    <cellStyle name="Komma 2 4 2 3 8" xfId="1760" xr:uid="{00000000-0005-0000-0000-0000E8020000}"/>
    <cellStyle name="Komma 2 4 2 3 8 2" xfId="5148" xr:uid="{EE527BAE-0FE8-4EE8-8DCF-AEFCDD18A0CF}"/>
    <cellStyle name="Komma 2 4 2 3 9" xfId="2016" xr:uid="{00000000-0005-0000-0000-0000E9020000}"/>
    <cellStyle name="Komma 2 4 2 3 9 2" xfId="5404" xr:uid="{BEFFC894-A2BD-4E0F-8363-76B2AB22618D}"/>
    <cellStyle name="Komma 2 4 2 4" xfId="196" xr:uid="{00000000-0005-0000-0000-0000EA020000}"/>
    <cellStyle name="Komma 2 4 2 4 2" xfId="712" xr:uid="{00000000-0005-0000-0000-0000EB020000}"/>
    <cellStyle name="Komma 2 4 2 4 2 2" xfId="1651" xr:uid="{00000000-0005-0000-0000-0000EC020000}"/>
    <cellStyle name="Komma 2 4 2 4 2 2 2" xfId="3631" xr:uid="{67BDC591-2A4E-4266-91E2-D041D20D448C}"/>
    <cellStyle name="Komma 2 4 2 4 2 2 3" xfId="5039" xr:uid="{ADF21966-68ED-49FF-BFFD-CAD8EA8BB03E}"/>
    <cellStyle name="Komma 2 4 2 4 2 3" xfId="2420" xr:uid="{00000000-0005-0000-0000-0000ED020000}"/>
    <cellStyle name="Komma 2 4 2 4 2 3 2" xfId="5808" xr:uid="{7DE531F0-CF4C-4CFE-B3F1-57001780B86B}"/>
    <cellStyle name="Komma 2 4 2 4 2 4" xfId="2938" xr:uid="{431BD5B4-B6B0-4535-B42B-81E79CA940EE}"/>
    <cellStyle name="Komma 2 4 2 4 2 5" xfId="4271" xr:uid="{A98F136C-5F52-4E99-86B7-4313432DAEAB}"/>
    <cellStyle name="Komma 2 4 2 4 3" xfId="454" xr:uid="{00000000-0005-0000-0000-0000EE020000}"/>
    <cellStyle name="Komma 2 4 2 4 3 2" xfId="3374" xr:uid="{374A89F1-B29F-497E-8C73-5071301481FE}"/>
    <cellStyle name="Komma 2 4 2 4 3 3" xfId="4015" xr:uid="{94595AC9-9E3F-4032-82EA-4B00B93F190E}"/>
    <cellStyle name="Komma 2 4 2 4 4" xfId="1139" xr:uid="{00000000-0005-0000-0000-0000EF020000}"/>
    <cellStyle name="Komma 2 4 2 4 4 2" xfId="4529" xr:uid="{119D1597-A5D5-4043-A1D2-E62389CFEB69}"/>
    <cellStyle name="Komma 2 4 2 4 5" xfId="1394" xr:uid="{00000000-0005-0000-0000-0000F0020000}"/>
    <cellStyle name="Komma 2 4 2 4 5 2" xfId="4784" xr:uid="{305F6AF7-328F-4BC5-9B03-6FFA9F8F757A}"/>
    <cellStyle name="Komma 2 4 2 4 6" xfId="1909" xr:uid="{00000000-0005-0000-0000-0000F1020000}"/>
    <cellStyle name="Komma 2 4 2 4 6 2" xfId="5297" xr:uid="{953A30C7-8436-4B3D-8D24-8E8173E1461F}"/>
    <cellStyle name="Komma 2 4 2 4 7" xfId="2165" xr:uid="{00000000-0005-0000-0000-0000F2020000}"/>
    <cellStyle name="Komma 2 4 2 4 7 2" xfId="5553" xr:uid="{94797B58-4755-40ED-BD23-C25D06C4CC30}"/>
    <cellStyle name="Komma 2 4 2 4 8" xfId="2681" xr:uid="{A629FBC5-A38A-4095-97DC-69E83A7006E8}"/>
    <cellStyle name="Komma 2 4 2 4 9" xfId="3759" xr:uid="{84FFF761-9591-45B7-BD62-C6E98EA6F679}"/>
    <cellStyle name="Komma 2 4 2 5" xfId="102" xr:uid="{00000000-0005-0000-0000-0000F3020000}"/>
    <cellStyle name="Komma 2 4 2 5 2" xfId="618" xr:uid="{00000000-0005-0000-0000-0000F4020000}"/>
    <cellStyle name="Komma 2 4 2 5 2 2" xfId="1557" xr:uid="{00000000-0005-0000-0000-0000F5020000}"/>
    <cellStyle name="Komma 2 4 2 5 2 2 2" xfId="3537" xr:uid="{A0075559-8D3A-468A-8E05-F88FA2FC6012}"/>
    <cellStyle name="Komma 2 4 2 5 2 2 3" xfId="4945" xr:uid="{C259A9F6-2CC8-4A51-BE0F-750C3788D896}"/>
    <cellStyle name="Komma 2 4 2 5 2 3" xfId="2326" xr:uid="{00000000-0005-0000-0000-0000F6020000}"/>
    <cellStyle name="Komma 2 4 2 5 2 3 2" xfId="5714" xr:uid="{7D226806-C993-43BB-B659-933D9DADDECD}"/>
    <cellStyle name="Komma 2 4 2 5 2 4" xfId="2844" xr:uid="{EC523836-3397-4116-989C-AA4510F4234C}"/>
    <cellStyle name="Komma 2 4 2 5 2 5" xfId="4177" xr:uid="{10F8F683-7B52-42E3-9CA9-63422F472D6E}"/>
    <cellStyle name="Komma 2 4 2 5 3" xfId="360" xr:uid="{00000000-0005-0000-0000-0000F7020000}"/>
    <cellStyle name="Komma 2 4 2 5 3 2" xfId="3280" xr:uid="{0649DEE3-8FF8-4578-A4CB-27B72DC67B5D}"/>
    <cellStyle name="Komma 2 4 2 5 3 3" xfId="3921" xr:uid="{B3E6859A-D314-4B2E-92D8-25FC49B9D518}"/>
    <cellStyle name="Komma 2 4 2 5 4" xfId="1045" xr:uid="{00000000-0005-0000-0000-0000F8020000}"/>
    <cellStyle name="Komma 2 4 2 5 4 2" xfId="4435" xr:uid="{966D6505-9E2E-40EB-8512-DA9EC843CA7D}"/>
    <cellStyle name="Komma 2 4 2 5 5" xfId="1300" xr:uid="{00000000-0005-0000-0000-0000F9020000}"/>
    <cellStyle name="Komma 2 4 2 5 5 2" xfId="4690" xr:uid="{1C814F02-0B22-4AF1-A9A4-10B138EC8D0E}"/>
    <cellStyle name="Komma 2 4 2 5 6" xfId="1815" xr:uid="{00000000-0005-0000-0000-0000FA020000}"/>
    <cellStyle name="Komma 2 4 2 5 6 2" xfId="5203" xr:uid="{385B5AC7-5AC0-40EE-AC15-4ACFF56BD687}"/>
    <cellStyle name="Komma 2 4 2 5 7" xfId="2071" xr:uid="{00000000-0005-0000-0000-0000FB020000}"/>
    <cellStyle name="Komma 2 4 2 5 7 2" xfId="5459" xr:uid="{BC1E871B-ED2D-4191-B00A-40BCF05E7A84}"/>
    <cellStyle name="Komma 2 4 2 5 8" xfId="2587" xr:uid="{81459A31-D717-48A8-9D76-4DCB4AB588A6}"/>
    <cellStyle name="Komma 2 4 2 5 9" xfId="3084" xr:uid="{CDD879F3-6E8B-45F1-8719-B3DADE44A947}"/>
    <cellStyle name="Komma 2 4 2 6" xfId="542" xr:uid="{00000000-0005-0000-0000-0000FC020000}"/>
    <cellStyle name="Komma 2 4 2 6 2" xfId="1481" xr:uid="{00000000-0005-0000-0000-0000FD020000}"/>
    <cellStyle name="Komma 2 4 2 6 2 2" xfId="3461" xr:uid="{9EA91A6F-01F2-42A7-9D26-6D4692FD3A80}"/>
    <cellStyle name="Komma 2 4 2 6 2 3" xfId="4869" xr:uid="{A815F4B5-032B-4CC0-A930-110F00602459}"/>
    <cellStyle name="Komma 2 4 2 6 3" xfId="2250" xr:uid="{00000000-0005-0000-0000-0000FE020000}"/>
    <cellStyle name="Komma 2 4 2 6 3 2" xfId="5638" xr:uid="{56D0E233-FD0A-4ED9-BA21-542D21C500A6}"/>
    <cellStyle name="Komma 2 4 2 6 4" xfId="2768" xr:uid="{96EB3882-19FC-4508-8DE7-1ABBADEAD14A}"/>
    <cellStyle name="Komma 2 4 2 6 5" xfId="4101" xr:uid="{45880D47-9B64-49EC-988D-9794E8BBDB36}"/>
    <cellStyle name="Komma 2 4 2 7" xfId="284" xr:uid="{00000000-0005-0000-0000-0000FF020000}"/>
    <cellStyle name="Komma 2 4 2 7 2" xfId="3204" xr:uid="{DCB3FC4D-D28A-429B-A35E-1F13426B3149}"/>
    <cellStyle name="Komma 2 4 2 7 3" xfId="3845" xr:uid="{9605E3E7-A4DB-4A6E-9B36-F4BA59336C83}"/>
    <cellStyle name="Komma 2 4 2 8" xfId="969" xr:uid="{00000000-0005-0000-0000-000000030000}"/>
    <cellStyle name="Komma 2 4 2 8 2" xfId="4359" xr:uid="{9A295B63-64EE-4211-AA0B-8E4C63C250A6}"/>
    <cellStyle name="Komma 2 4 2 9" xfId="1224" xr:uid="{00000000-0005-0000-0000-000001030000}"/>
    <cellStyle name="Komma 2 4 2 9 2" xfId="4614" xr:uid="{8DC987C6-83BC-4A44-8B90-75899091A4C7}"/>
    <cellStyle name="Komma 2 4 3" xfId="20" xr:uid="{00000000-0005-0000-0000-000002030000}"/>
    <cellStyle name="Komma 2 4 3 10" xfId="1989" xr:uid="{00000000-0005-0000-0000-000003030000}"/>
    <cellStyle name="Komma 2 4 3 10 2" xfId="5377" xr:uid="{7727A807-7021-4C10-A0C2-62EC38E34825}"/>
    <cellStyle name="Komma 2 4 3 11" xfId="2505" xr:uid="{8291757A-B996-4B25-A1EF-B5F5A377709E}"/>
    <cellStyle name="Komma 2 4 3 12" xfId="3002" xr:uid="{4EE53476-E8A8-4E31-870D-008816281457}"/>
    <cellStyle name="Komma 2 4 3 2" xfId="74" xr:uid="{00000000-0005-0000-0000-000004030000}"/>
    <cellStyle name="Komma 2 4 3 2 10" xfId="2559" xr:uid="{83B0B869-FD35-482C-BC3F-33AD72555983}"/>
    <cellStyle name="Komma 2 4 3 2 11" xfId="3143" xr:uid="{284A1E5E-F9D5-4408-BF3D-686BA0CE15C4}"/>
    <cellStyle name="Komma 2 4 3 2 2" xfId="244" xr:uid="{00000000-0005-0000-0000-000005030000}"/>
    <cellStyle name="Komma 2 4 3 2 2 2" xfId="760" xr:uid="{00000000-0005-0000-0000-000006030000}"/>
    <cellStyle name="Komma 2 4 3 2 2 2 2" xfId="1699" xr:uid="{00000000-0005-0000-0000-000007030000}"/>
    <cellStyle name="Komma 2 4 3 2 2 2 2 2" xfId="3679" xr:uid="{DED87FD7-E2F0-4C48-A268-508E53AE6CC5}"/>
    <cellStyle name="Komma 2 4 3 2 2 2 2 3" xfId="5087" xr:uid="{FA2BE232-5AF8-4A64-AC19-E0AA905D0C74}"/>
    <cellStyle name="Komma 2 4 3 2 2 2 3" xfId="2468" xr:uid="{00000000-0005-0000-0000-000008030000}"/>
    <cellStyle name="Komma 2 4 3 2 2 2 3 2" xfId="5856" xr:uid="{9906B6EE-BF88-490F-88AB-0345C79E792C}"/>
    <cellStyle name="Komma 2 4 3 2 2 2 4" xfId="2986" xr:uid="{B4BCC5A2-17AB-45EF-BBC7-DCC563D521A2}"/>
    <cellStyle name="Komma 2 4 3 2 2 2 5" xfId="4319" xr:uid="{4039C703-75D6-4E8D-99EB-1E5D2984A2EB}"/>
    <cellStyle name="Komma 2 4 3 2 2 3" xfId="502" xr:uid="{00000000-0005-0000-0000-000009030000}"/>
    <cellStyle name="Komma 2 4 3 2 2 3 2" xfId="3422" xr:uid="{FCDCBFE4-A565-4EDF-944D-D2880B98C45A}"/>
    <cellStyle name="Komma 2 4 3 2 2 3 3" xfId="4063" xr:uid="{C6ED770A-59C7-4988-AF32-CA06D0DB550A}"/>
    <cellStyle name="Komma 2 4 3 2 2 4" xfId="1187" xr:uid="{00000000-0005-0000-0000-00000A030000}"/>
    <cellStyle name="Komma 2 4 3 2 2 4 2" xfId="4577" xr:uid="{4108C6EB-647B-420A-AFD0-AE6FBDF31FAC}"/>
    <cellStyle name="Komma 2 4 3 2 2 5" xfId="1442" xr:uid="{00000000-0005-0000-0000-00000B030000}"/>
    <cellStyle name="Komma 2 4 3 2 2 5 2" xfId="4832" xr:uid="{0A1117C9-BCD3-417C-8D27-AE2074993DB2}"/>
    <cellStyle name="Komma 2 4 3 2 2 6" xfId="1957" xr:uid="{00000000-0005-0000-0000-00000C030000}"/>
    <cellStyle name="Komma 2 4 3 2 2 6 2" xfId="5345" xr:uid="{7AC6B25C-7AD5-4761-85CC-881870689645}"/>
    <cellStyle name="Komma 2 4 3 2 2 7" xfId="2213" xr:uid="{00000000-0005-0000-0000-00000D030000}"/>
    <cellStyle name="Komma 2 4 3 2 2 7 2" xfId="5601" xr:uid="{BD5FA01A-3B11-4CB3-8096-A40D5CC14719}"/>
    <cellStyle name="Komma 2 4 3 2 2 8" xfId="2729" xr:uid="{8E0CB484-A22C-4A59-A9B5-8B6FA60807EF}"/>
    <cellStyle name="Komma 2 4 3 2 2 9" xfId="3807" xr:uid="{5CA084FB-C50E-466C-A582-74C2F7B69227}"/>
    <cellStyle name="Komma 2 4 3 2 3" xfId="170" xr:uid="{00000000-0005-0000-0000-00000E030000}"/>
    <cellStyle name="Komma 2 4 3 2 3 2" xfId="686" xr:uid="{00000000-0005-0000-0000-00000F030000}"/>
    <cellStyle name="Komma 2 4 3 2 3 2 2" xfId="1625" xr:uid="{00000000-0005-0000-0000-000010030000}"/>
    <cellStyle name="Komma 2 4 3 2 3 2 2 2" xfId="3605" xr:uid="{84F7C0DA-E3BB-4873-9028-C30DFF06BB6C}"/>
    <cellStyle name="Komma 2 4 3 2 3 2 2 3" xfId="5013" xr:uid="{9A0B8905-ADC6-40EE-8C35-454A1F14D4AC}"/>
    <cellStyle name="Komma 2 4 3 2 3 2 3" xfId="2394" xr:uid="{00000000-0005-0000-0000-000011030000}"/>
    <cellStyle name="Komma 2 4 3 2 3 2 3 2" xfId="5782" xr:uid="{BC09534B-2EBD-4785-87A1-443604664648}"/>
    <cellStyle name="Komma 2 4 3 2 3 2 4" xfId="2912" xr:uid="{6081145A-5DC9-43ED-A836-4EC59BC2302A}"/>
    <cellStyle name="Komma 2 4 3 2 3 2 5" xfId="4245" xr:uid="{0150FF83-B22E-47EA-8472-BB91597813F4}"/>
    <cellStyle name="Komma 2 4 3 2 3 3" xfId="428" xr:uid="{00000000-0005-0000-0000-000012030000}"/>
    <cellStyle name="Komma 2 4 3 2 3 3 2" xfId="3348" xr:uid="{D102A7D1-2E07-4E17-BC6B-21CC4218F4E1}"/>
    <cellStyle name="Komma 2 4 3 2 3 3 3" xfId="3989" xr:uid="{298D44E4-46A4-44C6-A325-1F5B5524EAAC}"/>
    <cellStyle name="Komma 2 4 3 2 3 4" xfId="1113" xr:uid="{00000000-0005-0000-0000-000013030000}"/>
    <cellStyle name="Komma 2 4 3 2 3 4 2" xfId="4503" xr:uid="{1F68339D-3924-465F-9975-E5E47AA53E39}"/>
    <cellStyle name="Komma 2 4 3 2 3 5" xfId="1368" xr:uid="{00000000-0005-0000-0000-000014030000}"/>
    <cellStyle name="Komma 2 4 3 2 3 5 2" xfId="4758" xr:uid="{E392A6DE-10C9-4F1B-8882-0BBB3A1FBBA0}"/>
    <cellStyle name="Komma 2 4 3 2 3 6" xfId="1883" xr:uid="{00000000-0005-0000-0000-000015030000}"/>
    <cellStyle name="Komma 2 4 3 2 3 6 2" xfId="5271" xr:uid="{DA7F25C0-DD66-4ECB-821F-B9C2E33CE991}"/>
    <cellStyle name="Komma 2 4 3 2 3 7" xfId="2139" xr:uid="{00000000-0005-0000-0000-000016030000}"/>
    <cellStyle name="Komma 2 4 3 2 3 7 2" xfId="5527" xr:uid="{AF7D5CDF-29CA-428B-9551-EF53D55DA0E6}"/>
    <cellStyle name="Komma 2 4 3 2 3 8" xfId="2655" xr:uid="{103825EF-4165-4FCC-8AF5-AFFBCD056DEB}"/>
    <cellStyle name="Komma 2 4 3 2 3 9" xfId="3016" xr:uid="{C865B5E4-CD92-4840-A2F7-CCC1C75BA845}"/>
    <cellStyle name="Komma 2 4 3 2 4" xfId="590" xr:uid="{00000000-0005-0000-0000-000017030000}"/>
    <cellStyle name="Komma 2 4 3 2 4 2" xfId="1529" xr:uid="{00000000-0005-0000-0000-000018030000}"/>
    <cellStyle name="Komma 2 4 3 2 4 2 2" xfId="3509" xr:uid="{9854026A-C820-413F-930C-DE7BCE3B8F06}"/>
    <cellStyle name="Komma 2 4 3 2 4 2 3" xfId="4917" xr:uid="{4C601850-3B2E-41DD-AE60-C28D419796DF}"/>
    <cellStyle name="Komma 2 4 3 2 4 3" xfId="2298" xr:uid="{00000000-0005-0000-0000-000019030000}"/>
    <cellStyle name="Komma 2 4 3 2 4 3 2" xfId="5686" xr:uid="{64D1997A-8096-438F-A528-D25DFD224AF4}"/>
    <cellStyle name="Komma 2 4 3 2 4 4" xfId="2816" xr:uid="{AF2413D6-14C1-4256-B3BB-DB8A5B16711C}"/>
    <cellStyle name="Komma 2 4 3 2 4 5" xfId="4149" xr:uid="{7A513C03-9BAA-4CEA-8CDF-0D07D19A3FB1}"/>
    <cellStyle name="Komma 2 4 3 2 5" xfId="332" xr:uid="{00000000-0005-0000-0000-00001A030000}"/>
    <cellStyle name="Komma 2 4 3 2 5 2" xfId="3252" xr:uid="{32070E5B-D4A9-4F77-A1D8-4497B3640761}"/>
    <cellStyle name="Komma 2 4 3 2 5 3" xfId="3893" xr:uid="{9A92B3B8-7588-462D-93E8-32132D5BADAE}"/>
    <cellStyle name="Komma 2 4 3 2 6" xfId="1017" xr:uid="{00000000-0005-0000-0000-00001B030000}"/>
    <cellStyle name="Komma 2 4 3 2 6 2" xfId="4407" xr:uid="{938A7617-C722-425F-81F9-2D90EEC49F6C}"/>
    <cellStyle name="Komma 2 4 3 2 7" xfId="1272" xr:uid="{00000000-0005-0000-0000-00001C030000}"/>
    <cellStyle name="Komma 2 4 3 2 7 2" xfId="4662" xr:uid="{A531982C-4383-44A0-9745-ACF775FBFC62}"/>
    <cellStyle name="Komma 2 4 3 2 8" xfId="1787" xr:uid="{00000000-0005-0000-0000-00001D030000}"/>
    <cellStyle name="Komma 2 4 3 2 8 2" xfId="5175" xr:uid="{1424F642-4880-44FD-87C1-40E382EED2CB}"/>
    <cellStyle name="Komma 2 4 3 2 9" xfId="2043" xr:uid="{00000000-0005-0000-0000-00001E030000}"/>
    <cellStyle name="Komma 2 4 3 2 9 2" xfId="5431" xr:uid="{5C42384F-C211-409E-87A1-718267C670E6}"/>
    <cellStyle name="Komma 2 4 3 3" xfId="190" xr:uid="{00000000-0005-0000-0000-00001F030000}"/>
    <cellStyle name="Komma 2 4 3 3 2" xfId="706" xr:uid="{00000000-0005-0000-0000-000020030000}"/>
    <cellStyle name="Komma 2 4 3 3 2 2" xfId="1645" xr:uid="{00000000-0005-0000-0000-000021030000}"/>
    <cellStyle name="Komma 2 4 3 3 2 2 2" xfId="3625" xr:uid="{3DD721A1-3405-4036-A2B4-76FE24AAD221}"/>
    <cellStyle name="Komma 2 4 3 3 2 2 3" xfId="5033" xr:uid="{1324B463-2402-4BB2-A549-38324192F580}"/>
    <cellStyle name="Komma 2 4 3 3 2 3" xfId="2414" xr:uid="{00000000-0005-0000-0000-000022030000}"/>
    <cellStyle name="Komma 2 4 3 3 2 3 2" xfId="5802" xr:uid="{FFE4BF0D-A060-40B9-A079-CB4CA6DCBE4A}"/>
    <cellStyle name="Komma 2 4 3 3 2 4" xfId="2932" xr:uid="{544F6691-D758-4AC2-A1B7-F4D5BAED3429}"/>
    <cellStyle name="Komma 2 4 3 3 2 5" xfId="4265" xr:uid="{48DF5809-F24F-4922-8349-27E3CF6C0CFD}"/>
    <cellStyle name="Komma 2 4 3 3 3" xfId="448" xr:uid="{00000000-0005-0000-0000-000023030000}"/>
    <cellStyle name="Komma 2 4 3 3 3 2" xfId="3368" xr:uid="{36C73A5D-4EB8-4D32-AD41-1E99422CD4FA}"/>
    <cellStyle name="Komma 2 4 3 3 3 3" xfId="4009" xr:uid="{54CCE56D-E425-4000-AC12-BE30F4490020}"/>
    <cellStyle name="Komma 2 4 3 3 4" xfId="1133" xr:uid="{00000000-0005-0000-0000-000024030000}"/>
    <cellStyle name="Komma 2 4 3 3 4 2" xfId="4523" xr:uid="{D399939A-4B15-4085-8787-E64C3C3D8F52}"/>
    <cellStyle name="Komma 2 4 3 3 5" xfId="1388" xr:uid="{00000000-0005-0000-0000-000025030000}"/>
    <cellStyle name="Komma 2 4 3 3 5 2" xfId="4778" xr:uid="{66710899-8275-4995-BFF1-F25A423B3968}"/>
    <cellStyle name="Komma 2 4 3 3 6" xfId="1903" xr:uid="{00000000-0005-0000-0000-000026030000}"/>
    <cellStyle name="Komma 2 4 3 3 6 2" xfId="5291" xr:uid="{1AAAD9BE-F80F-44DE-93F3-3313250E7B19}"/>
    <cellStyle name="Komma 2 4 3 3 7" xfId="2159" xr:uid="{00000000-0005-0000-0000-000027030000}"/>
    <cellStyle name="Komma 2 4 3 3 7 2" xfId="5547" xr:uid="{A8383195-028E-4BA3-9521-5FFA426E9147}"/>
    <cellStyle name="Komma 2 4 3 3 8" xfId="2675" xr:uid="{6CD70042-FF25-4B25-B67C-161485DBC099}"/>
    <cellStyle name="Komma 2 4 3 3 9" xfId="3753" xr:uid="{63244443-F119-4B5B-8F35-FE5783A7B6AE}"/>
    <cellStyle name="Komma 2 4 3 4" xfId="128" xr:uid="{00000000-0005-0000-0000-000028030000}"/>
    <cellStyle name="Komma 2 4 3 4 2" xfId="644" xr:uid="{00000000-0005-0000-0000-000029030000}"/>
    <cellStyle name="Komma 2 4 3 4 2 2" xfId="1583" xr:uid="{00000000-0005-0000-0000-00002A030000}"/>
    <cellStyle name="Komma 2 4 3 4 2 2 2" xfId="3563" xr:uid="{CCEDE990-EC89-497C-8E08-FFC4EDB1DEB9}"/>
    <cellStyle name="Komma 2 4 3 4 2 2 3" xfId="4971" xr:uid="{56CB0CEE-8F1B-4882-ACFF-758963388E08}"/>
    <cellStyle name="Komma 2 4 3 4 2 3" xfId="2352" xr:uid="{00000000-0005-0000-0000-00002B030000}"/>
    <cellStyle name="Komma 2 4 3 4 2 3 2" xfId="5740" xr:uid="{F45AB346-201D-4BBD-8DB9-D415DFC4335B}"/>
    <cellStyle name="Komma 2 4 3 4 2 4" xfId="2870" xr:uid="{A7E6A506-E8CE-40C5-B208-E202CFF50D2D}"/>
    <cellStyle name="Komma 2 4 3 4 2 5" xfId="4203" xr:uid="{0532A9AC-2F2B-40EF-841A-7132FE4F5DB2}"/>
    <cellStyle name="Komma 2 4 3 4 3" xfId="386" xr:uid="{00000000-0005-0000-0000-00002C030000}"/>
    <cellStyle name="Komma 2 4 3 4 3 2" xfId="3306" xr:uid="{E60E3817-2358-4F29-81FF-8CEFEA123E91}"/>
    <cellStyle name="Komma 2 4 3 4 3 3" xfId="3947" xr:uid="{00A6F6A2-9DFA-4EE1-92B5-B90A2B8B9BEC}"/>
    <cellStyle name="Komma 2 4 3 4 4" xfId="1071" xr:uid="{00000000-0005-0000-0000-00002D030000}"/>
    <cellStyle name="Komma 2 4 3 4 4 2" xfId="4461" xr:uid="{68C7D501-E668-448C-9784-CAC63699063A}"/>
    <cellStyle name="Komma 2 4 3 4 5" xfId="1326" xr:uid="{00000000-0005-0000-0000-00002E030000}"/>
    <cellStyle name="Komma 2 4 3 4 5 2" xfId="4716" xr:uid="{E1CA39EB-FCDC-43F1-901E-D185EC4880A6}"/>
    <cellStyle name="Komma 2 4 3 4 6" xfId="1841" xr:uid="{00000000-0005-0000-0000-00002F030000}"/>
    <cellStyle name="Komma 2 4 3 4 6 2" xfId="5229" xr:uid="{CF157824-B275-4925-A5CA-1AB6B1F9AAC4}"/>
    <cellStyle name="Komma 2 4 3 4 7" xfId="2097" xr:uid="{00000000-0005-0000-0000-000030030000}"/>
    <cellStyle name="Komma 2 4 3 4 7 2" xfId="5485" xr:uid="{E65FC016-FCD7-4B02-86D8-7C048E7B2004}"/>
    <cellStyle name="Komma 2 4 3 4 8" xfId="2613" xr:uid="{DCBD7948-33FF-4624-9F9B-CE4F349CC50F}"/>
    <cellStyle name="Komma 2 4 3 4 9" xfId="3058" xr:uid="{9F84D1B6-7254-46E1-A68F-8BA1336172B4}"/>
    <cellStyle name="Komma 2 4 3 5" xfId="536" xr:uid="{00000000-0005-0000-0000-000031030000}"/>
    <cellStyle name="Komma 2 4 3 5 2" xfId="1475" xr:uid="{00000000-0005-0000-0000-000032030000}"/>
    <cellStyle name="Komma 2 4 3 5 2 2" xfId="3455" xr:uid="{8AD7F1FF-A024-4627-A001-207C62A6364F}"/>
    <cellStyle name="Komma 2 4 3 5 2 3" xfId="4863" xr:uid="{A176F990-EA37-408F-8BCE-AE966C92CDA1}"/>
    <cellStyle name="Komma 2 4 3 5 3" xfId="2244" xr:uid="{00000000-0005-0000-0000-000033030000}"/>
    <cellStyle name="Komma 2 4 3 5 3 2" xfId="5632" xr:uid="{B0224912-E977-43DC-9886-4550A7AC3BE1}"/>
    <cellStyle name="Komma 2 4 3 5 4" xfId="2762" xr:uid="{933352C1-2A92-4AE8-9E62-8A7621AC8B19}"/>
    <cellStyle name="Komma 2 4 3 5 5" xfId="4095" xr:uid="{21EDDEF0-20E9-4237-9846-F297C6741825}"/>
    <cellStyle name="Komma 2 4 3 6" xfId="278" xr:uid="{00000000-0005-0000-0000-000034030000}"/>
    <cellStyle name="Komma 2 4 3 6 2" xfId="3198" xr:uid="{C4E5E454-F2BC-4B27-A7E6-FD5F46714607}"/>
    <cellStyle name="Komma 2 4 3 6 3" xfId="3839" xr:uid="{29D8C6CB-E45F-480E-9CC0-EACB171BFAC8}"/>
    <cellStyle name="Komma 2 4 3 7" xfId="963" xr:uid="{00000000-0005-0000-0000-000035030000}"/>
    <cellStyle name="Komma 2 4 3 7 2" xfId="4353" xr:uid="{52ADE7AC-EF04-452A-A7B0-02F76CB3A3C8}"/>
    <cellStyle name="Komma 2 4 3 8" xfId="1218" xr:uid="{00000000-0005-0000-0000-000036030000}"/>
    <cellStyle name="Komma 2 4 3 8 2" xfId="4608" xr:uid="{59AC972F-FB3C-496A-8925-020BACDB0C69}"/>
    <cellStyle name="Komma 2 4 3 9" xfId="1733" xr:uid="{00000000-0005-0000-0000-000037030000}"/>
    <cellStyle name="Komma 2 4 3 9 2" xfId="5121" xr:uid="{D6E1D0F4-7AF7-4300-B270-7E62CAFA9A10}"/>
    <cellStyle name="Komma 2 4 4" xfId="60" xr:uid="{00000000-0005-0000-0000-000038030000}"/>
    <cellStyle name="Komma 2 4 4 10" xfId="2545" xr:uid="{6D59F21E-54DA-4FF8-8F49-DAAB1D318BA0}"/>
    <cellStyle name="Komma 2 4 4 11" xfId="3168" xr:uid="{7C55C70D-33AE-4F4A-B6E3-B9FFF6C85A37}"/>
    <cellStyle name="Komma 2 4 4 2" xfId="230" xr:uid="{00000000-0005-0000-0000-000039030000}"/>
    <cellStyle name="Komma 2 4 4 2 2" xfId="746" xr:uid="{00000000-0005-0000-0000-00003A030000}"/>
    <cellStyle name="Komma 2 4 4 2 2 2" xfId="1685" xr:uid="{00000000-0005-0000-0000-00003B030000}"/>
    <cellStyle name="Komma 2 4 4 2 2 2 2" xfId="3665" xr:uid="{E0ABACF0-512B-4C84-A233-993C7D1B63BC}"/>
    <cellStyle name="Komma 2 4 4 2 2 2 3" xfId="5073" xr:uid="{B098F9F6-3E8C-49B6-A85A-2E6591332C61}"/>
    <cellStyle name="Komma 2 4 4 2 2 3" xfId="2454" xr:uid="{00000000-0005-0000-0000-00003C030000}"/>
    <cellStyle name="Komma 2 4 4 2 2 3 2" xfId="5842" xr:uid="{1798480A-E5F6-4546-993D-F5BBCDE67E12}"/>
    <cellStyle name="Komma 2 4 4 2 2 4" xfId="2972" xr:uid="{53D7B2C0-32B4-4635-89D7-4DEE233021C7}"/>
    <cellStyle name="Komma 2 4 4 2 2 5" xfId="4305" xr:uid="{3813EEAC-831F-4379-9D1A-B3FF0A02D8B0}"/>
    <cellStyle name="Komma 2 4 4 2 3" xfId="488" xr:uid="{00000000-0005-0000-0000-00003D030000}"/>
    <cellStyle name="Komma 2 4 4 2 3 2" xfId="3408" xr:uid="{08785C90-FEBB-4778-B324-7415AF455AE1}"/>
    <cellStyle name="Komma 2 4 4 2 3 3" xfId="4049" xr:uid="{131D2659-C4AE-4978-A620-ABDEC84197D6}"/>
    <cellStyle name="Komma 2 4 4 2 4" xfId="1173" xr:uid="{00000000-0005-0000-0000-00003E030000}"/>
    <cellStyle name="Komma 2 4 4 2 4 2" xfId="4563" xr:uid="{55115C86-75BB-414C-8EAA-4E2BD454FCB1}"/>
    <cellStyle name="Komma 2 4 4 2 5" xfId="1428" xr:uid="{00000000-0005-0000-0000-00003F030000}"/>
    <cellStyle name="Komma 2 4 4 2 5 2" xfId="4818" xr:uid="{DC50D939-14F3-480F-B006-2CECD273811A}"/>
    <cellStyle name="Komma 2 4 4 2 6" xfId="1943" xr:uid="{00000000-0005-0000-0000-000040030000}"/>
    <cellStyle name="Komma 2 4 4 2 6 2" xfId="5331" xr:uid="{61CCE3CF-85B7-456D-A97F-55061C5EFC8D}"/>
    <cellStyle name="Komma 2 4 4 2 7" xfId="2199" xr:uid="{00000000-0005-0000-0000-000041030000}"/>
    <cellStyle name="Komma 2 4 4 2 7 2" xfId="5587" xr:uid="{16986644-1565-4396-B3A5-C988AD9747F5}"/>
    <cellStyle name="Komma 2 4 4 2 8" xfId="2715" xr:uid="{9BE73B19-4B62-4FCA-AF37-FFFC40CD71DB}"/>
    <cellStyle name="Komma 2 4 4 2 9" xfId="3793" xr:uid="{B0CC7369-8ADE-4673-B81C-6F429F69E521}"/>
    <cellStyle name="Komma 2 4 4 3" xfId="114" xr:uid="{00000000-0005-0000-0000-000042030000}"/>
    <cellStyle name="Komma 2 4 4 3 2" xfId="630" xr:uid="{00000000-0005-0000-0000-000043030000}"/>
    <cellStyle name="Komma 2 4 4 3 2 2" xfId="1569" xr:uid="{00000000-0005-0000-0000-000044030000}"/>
    <cellStyle name="Komma 2 4 4 3 2 2 2" xfId="3549" xr:uid="{F7CB46B0-C985-4D2F-97ED-6229AA5C158C}"/>
    <cellStyle name="Komma 2 4 4 3 2 2 3" xfId="4957" xr:uid="{D6D49915-28EC-4DB3-8419-A4FCBA5315F5}"/>
    <cellStyle name="Komma 2 4 4 3 2 3" xfId="2338" xr:uid="{00000000-0005-0000-0000-000045030000}"/>
    <cellStyle name="Komma 2 4 4 3 2 3 2" xfId="5726" xr:uid="{7AB3A329-4483-4D7B-BAA5-BD0FF947DD1D}"/>
    <cellStyle name="Komma 2 4 4 3 2 4" xfId="2856" xr:uid="{9EDCA135-CFEC-43F9-A98A-3CC06EF0EB4A}"/>
    <cellStyle name="Komma 2 4 4 3 2 5" xfId="4189" xr:uid="{25FA179B-2966-45BE-886F-D00E0A732A0D}"/>
    <cellStyle name="Komma 2 4 4 3 3" xfId="372" xr:uid="{00000000-0005-0000-0000-000046030000}"/>
    <cellStyle name="Komma 2 4 4 3 3 2" xfId="3292" xr:uid="{BA77C0A5-182C-407F-AF33-60C7F8FE782A}"/>
    <cellStyle name="Komma 2 4 4 3 3 3" xfId="3933" xr:uid="{44E49366-D8FF-46E8-856B-34C0DC33DBAF}"/>
    <cellStyle name="Komma 2 4 4 3 4" xfId="1057" xr:uid="{00000000-0005-0000-0000-000047030000}"/>
    <cellStyle name="Komma 2 4 4 3 4 2" xfId="4447" xr:uid="{F7435C7C-5439-4DD6-9011-C1D1B1ACD9D5}"/>
    <cellStyle name="Komma 2 4 4 3 5" xfId="1312" xr:uid="{00000000-0005-0000-0000-000048030000}"/>
    <cellStyle name="Komma 2 4 4 3 5 2" xfId="4702" xr:uid="{52526BC0-E642-40E4-896C-F4DD824A3924}"/>
    <cellStyle name="Komma 2 4 4 3 6" xfId="1827" xr:uid="{00000000-0005-0000-0000-000049030000}"/>
    <cellStyle name="Komma 2 4 4 3 6 2" xfId="5215" xr:uid="{B841CEFB-26C4-4352-B803-B8994CC1192C}"/>
    <cellStyle name="Komma 2 4 4 3 7" xfId="2083" xr:uid="{00000000-0005-0000-0000-00004A030000}"/>
    <cellStyle name="Komma 2 4 4 3 7 2" xfId="5471" xr:uid="{AF79F20C-FB25-4002-951B-1B9B4F111BFC}"/>
    <cellStyle name="Komma 2 4 4 3 8" xfId="2599" xr:uid="{94E54E89-1001-48B5-A582-E46039E3E685}"/>
    <cellStyle name="Komma 2 4 4 3 9" xfId="3072" xr:uid="{A65F51FE-7863-4DAF-9F2D-BEDC2757E081}"/>
    <cellStyle name="Komma 2 4 4 4" xfId="576" xr:uid="{00000000-0005-0000-0000-00004B030000}"/>
    <cellStyle name="Komma 2 4 4 4 2" xfId="1515" xr:uid="{00000000-0005-0000-0000-00004C030000}"/>
    <cellStyle name="Komma 2 4 4 4 2 2" xfId="3495" xr:uid="{962FF403-B1EA-435A-BA68-396A7242B4BE}"/>
    <cellStyle name="Komma 2 4 4 4 2 3" xfId="4903" xr:uid="{D5BAEF77-4E9D-488F-85C1-18070ECFD121}"/>
    <cellStyle name="Komma 2 4 4 4 3" xfId="2284" xr:uid="{00000000-0005-0000-0000-00004D030000}"/>
    <cellStyle name="Komma 2 4 4 4 3 2" xfId="5672" xr:uid="{068A287F-BB55-4AAE-A24B-25B5275492CA}"/>
    <cellStyle name="Komma 2 4 4 4 4" xfId="2802" xr:uid="{AA3E977B-5178-4B41-8326-1A085DAD4E52}"/>
    <cellStyle name="Komma 2 4 4 4 5" xfId="4135" xr:uid="{7834EB5F-F93B-418E-8E5E-BA5C2CD6FF7E}"/>
    <cellStyle name="Komma 2 4 4 5" xfId="318" xr:uid="{00000000-0005-0000-0000-00004E030000}"/>
    <cellStyle name="Komma 2 4 4 5 2" xfId="3238" xr:uid="{9937E895-3BB1-456B-B949-A4D0E4BE7515}"/>
    <cellStyle name="Komma 2 4 4 5 3" xfId="3879" xr:uid="{16196275-B38B-422F-BADF-7C3DEEA499DC}"/>
    <cellStyle name="Komma 2 4 4 6" xfId="1003" xr:uid="{00000000-0005-0000-0000-00004F030000}"/>
    <cellStyle name="Komma 2 4 4 6 2" xfId="4393" xr:uid="{843A8979-C4E9-4728-AD24-780509AA985F}"/>
    <cellStyle name="Komma 2 4 4 7" xfId="1258" xr:uid="{00000000-0005-0000-0000-000050030000}"/>
    <cellStyle name="Komma 2 4 4 7 2" xfId="4648" xr:uid="{A0538689-A5A6-49AC-B4D3-2F147B0D41D4}"/>
    <cellStyle name="Komma 2 4 4 8" xfId="1773" xr:uid="{00000000-0005-0000-0000-000051030000}"/>
    <cellStyle name="Komma 2 4 4 8 2" xfId="5161" xr:uid="{D2A4074A-9060-4787-925F-03E305AE0562}"/>
    <cellStyle name="Komma 2 4 4 9" xfId="2029" xr:uid="{00000000-0005-0000-0000-000052030000}"/>
    <cellStyle name="Komma 2 4 4 9 2" xfId="5417" xr:uid="{DC6BA559-EC2A-4D40-B655-BEBCF269CD7C}"/>
    <cellStyle name="Komma 2 4 5" xfId="41" xr:uid="{00000000-0005-0000-0000-000053030000}"/>
    <cellStyle name="Komma 2 4 5 10" xfId="2526" xr:uid="{D5A16D59-283F-4422-817F-89E6040CB546}"/>
    <cellStyle name="Komma 2 4 5 11" xfId="3006" xr:uid="{EB72E650-5DCD-41AC-961F-2140AFD00533}"/>
    <cellStyle name="Komma 2 4 5 2" xfId="211" xr:uid="{00000000-0005-0000-0000-000054030000}"/>
    <cellStyle name="Komma 2 4 5 2 2" xfId="727" xr:uid="{00000000-0005-0000-0000-000055030000}"/>
    <cellStyle name="Komma 2 4 5 2 2 2" xfId="1666" xr:uid="{00000000-0005-0000-0000-000056030000}"/>
    <cellStyle name="Komma 2 4 5 2 2 2 2" xfId="3646" xr:uid="{92C699E0-8D8E-483E-80AD-37784EB82B0B}"/>
    <cellStyle name="Komma 2 4 5 2 2 2 3" xfId="5054" xr:uid="{59D7A704-3745-48D7-AF30-8597865A3352}"/>
    <cellStyle name="Komma 2 4 5 2 2 3" xfId="2435" xr:uid="{00000000-0005-0000-0000-000057030000}"/>
    <cellStyle name="Komma 2 4 5 2 2 3 2" xfId="5823" xr:uid="{99367CF1-3670-4A5C-BB32-F7AA67EFFBAF}"/>
    <cellStyle name="Komma 2 4 5 2 2 4" xfId="2953" xr:uid="{D2F74EB6-E187-46DC-A25E-C8724FD338DF}"/>
    <cellStyle name="Komma 2 4 5 2 2 5" xfId="4286" xr:uid="{1D84EA6C-198D-407F-A46C-B2AE21280015}"/>
    <cellStyle name="Komma 2 4 5 2 3" xfId="469" xr:uid="{00000000-0005-0000-0000-000058030000}"/>
    <cellStyle name="Komma 2 4 5 2 3 2" xfId="3389" xr:uid="{29569D41-EE5E-4710-91C1-26A2D50636B9}"/>
    <cellStyle name="Komma 2 4 5 2 3 3" xfId="4030" xr:uid="{9E967096-F966-4247-AB16-CE06C9D6B4DF}"/>
    <cellStyle name="Komma 2 4 5 2 4" xfId="1154" xr:uid="{00000000-0005-0000-0000-000059030000}"/>
    <cellStyle name="Komma 2 4 5 2 4 2" xfId="4544" xr:uid="{EFA9B62F-453B-498C-AFDB-10B86826659C}"/>
    <cellStyle name="Komma 2 4 5 2 5" xfId="1409" xr:uid="{00000000-0005-0000-0000-00005A030000}"/>
    <cellStyle name="Komma 2 4 5 2 5 2" xfId="4799" xr:uid="{41886D0E-0AD0-46D7-8FBD-2D79507B7893}"/>
    <cellStyle name="Komma 2 4 5 2 6" xfId="1924" xr:uid="{00000000-0005-0000-0000-00005B030000}"/>
    <cellStyle name="Komma 2 4 5 2 6 2" xfId="5312" xr:uid="{3FC79566-80BD-4F82-A589-576D4F74D588}"/>
    <cellStyle name="Komma 2 4 5 2 7" xfId="2180" xr:uid="{00000000-0005-0000-0000-00005C030000}"/>
    <cellStyle name="Komma 2 4 5 2 7 2" xfId="5568" xr:uid="{DD1A48E7-B718-4F5A-94C7-1AB724A2EB29}"/>
    <cellStyle name="Komma 2 4 5 2 8" xfId="2696" xr:uid="{63B4BE2B-6705-41D6-8382-D6494A522127}"/>
    <cellStyle name="Komma 2 4 5 2 9" xfId="3774" xr:uid="{07CC0077-3987-4C93-BE64-8D72F11516C7}"/>
    <cellStyle name="Komma 2 4 5 3" xfId="154" xr:uid="{00000000-0005-0000-0000-00005D030000}"/>
    <cellStyle name="Komma 2 4 5 3 2" xfId="670" xr:uid="{00000000-0005-0000-0000-00005E030000}"/>
    <cellStyle name="Komma 2 4 5 3 2 2" xfId="1609" xr:uid="{00000000-0005-0000-0000-00005F030000}"/>
    <cellStyle name="Komma 2 4 5 3 2 2 2" xfId="3589" xr:uid="{089B1592-DA15-4E27-A385-5E89B6F9C103}"/>
    <cellStyle name="Komma 2 4 5 3 2 2 3" xfId="4997" xr:uid="{282819EC-2FCB-4944-BAA7-47C007D1E38B}"/>
    <cellStyle name="Komma 2 4 5 3 2 3" xfId="2378" xr:uid="{00000000-0005-0000-0000-000060030000}"/>
    <cellStyle name="Komma 2 4 5 3 2 3 2" xfId="5766" xr:uid="{14498277-3AF8-49A6-B90C-01B2ADDBEC98}"/>
    <cellStyle name="Komma 2 4 5 3 2 4" xfId="2896" xr:uid="{FC143A54-841B-49AA-A630-1805B02F8821}"/>
    <cellStyle name="Komma 2 4 5 3 2 5" xfId="4229" xr:uid="{FB6427B1-5252-46A5-8EF9-1AAE03A66066}"/>
    <cellStyle name="Komma 2 4 5 3 3" xfId="412" xr:uid="{00000000-0005-0000-0000-000061030000}"/>
    <cellStyle name="Komma 2 4 5 3 3 2" xfId="3332" xr:uid="{CC415CF8-0AF4-49A4-A78C-115035249FF4}"/>
    <cellStyle name="Komma 2 4 5 3 3 3" xfId="3973" xr:uid="{38218D34-53F5-4CAC-B6B9-E173DB02F393}"/>
    <cellStyle name="Komma 2 4 5 3 4" xfId="1097" xr:uid="{00000000-0005-0000-0000-000062030000}"/>
    <cellStyle name="Komma 2 4 5 3 4 2" xfId="4487" xr:uid="{E9B7D301-1662-4904-AD9B-BFC94098A333}"/>
    <cellStyle name="Komma 2 4 5 3 5" xfId="1352" xr:uid="{00000000-0005-0000-0000-000063030000}"/>
    <cellStyle name="Komma 2 4 5 3 5 2" xfId="4742" xr:uid="{A6DAF0E7-2381-4DFA-8440-E3801EF3232E}"/>
    <cellStyle name="Komma 2 4 5 3 6" xfId="1867" xr:uid="{00000000-0005-0000-0000-000064030000}"/>
    <cellStyle name="Komma 2 4 5 3 6 2" xfId="5255" xr:uid="{9EA7A0C1-37B9-4DD0-826F-B7CC77D4E44A}"/>
    <cellStyle name="Komma 2 4 5 3 7" xfId="2123" xr:uid="{00000000-0005-0000-0000-000065030000}"/>
    <cellStyle name="Komma 2 4 5 3 7 2" xfId="5511" xr:uid="{AF7FC87C-9173-4952-A5D5-27658021940F}"/>
    <cellStyle name="Komma 2 4 5 3 8" xfId="2639" xr:uid="{323C66EB-09D5-4E4B-ACC8-483D534D9309}"/>
    <cellStyle name="Komma 2 4 5 3 9" xfId="3032" xr:uid="{DCCB2C4C-B6F9-4EC7-9A8D-7433E59D3548}"/>
    <cellStyle name="Komma 2 4 5 4" xfId="557" xr:uid="{00000000-0005-0000-0000-000066030000}"/>
    <cellStyle name="Komma 2 4 5 4 2" xfId="1496" xr:uid="{00000000-0005-0000-0000-000067030000}"/>
    <cellStyle name="Komma 2 4 5 4 2 2" xfId="3476" xr:uid="{EBAFA2D5-E3A6-441F-92DB-E3F15D34F0E5}"/>
    <cellStyle name="Komma 2 4 5 4 2 3" xfId="4884" xr:uid="{DF8C252C-B5A1-4B07-B2DC-742ED06A3F98}"/>
    <cellStyle name="Komma 2 4 5 4 3" xfId="2265" xr:uid="{00000000-0005-0000-0000-000068030000}"/>
    <cellStyle name="Komma 2 4 5 4 3 2" xfId="5653" xr:uid="{AFF1CBD1-50AE-4753-93F5-9B12D03CEF39}"/>
    <cellStyle name="Komma 2 4 5 4 4" xfId="2783" xr:uid="{281B690A-3DEE-4C36-AE0A-F6664CEC000E}"/>
    <cellStyle name="Komma 2 4 5 4 5" xfId="4116" xr:uid="{608D758F-BDA5-4D86-91AA-47E7F6EB0338}"/>
    <cellStyle name="Komma 2 4 5 5" xfId="299" xr:uid="{00000000-0005-0000-0000-000069030000}"/>
    <cellStyle name="Komma 2 4 5 5 2" xfId="3219" xr:uid="{A2B55A02-8A16-469F-A5BB-6C5B833E5F59}"/>
    <cellStyle name="Komma 2 4 5 5 3" xfId="3860" xr:uid="{1C0BD5D4-E201-411A-B614-652ECBEB99F0}"/>
    <cellStyle name="Komma 2 4 5 6" xfId="984" xr:uid="{00000000-0005-0000-0000-00006A030000}"/>
    <cellStyle name="Komma 2 4 5 6 2" xfId="4374" xr:uid="{364CDBED-D068-4BE8-849B-2A728A50148F}"/>
    <cellStyle name="Komma 2 4 5 7" xfId="1239" xr:uid="{00000000-0005-0000-0000-00006B030000}"/>
    <cellStyle name="Komma 2 4 5 7 2" xfId="4629" xr:uid="{1647B9DC-41BD-4558-94EA-7792113FE382}"/>
    <cellStyle name="Komma 2 4 5 8" xfId="1754" xr:uid="{00000000-0005-0000-0000-00006C030000}"/>
    <cellStyle name="Komma 2 4 5 8 2" xfId="5142" xr:uid="{BDC3A40B-D149-4C28-9ABB-EF73B4156061}"/>
    <cellStyle name="Komma 2 4 5 9" xfId="2010" xr:uid="{00000000-0005-0000-0000-00006D030000}"/>
    <cellStyle name="Komma 2 4 5 9 2" xfId="5398" xr:uid="{10BEC08A-9EA6-4E39-8181-83ACCBAEB8CE}"/>
    <cellStyle name="Komma 2 4 6" xfId="176" xr:uid="{00000000-0005-0000-0000-00006E030000}"/>
    <cellStyle name="Komma 2 4 6 2" xfId="692" xr:uid="{00000000-0005-0000-0000-00006F030000}"/>
    <cellStyle name="Komma 2 4 6 2 2" xfId="1631" xr:uid="{00000000-0005-0000-0000-000070030000}"/>
    <cellStyle name="Komma 2 4 6 2 2 2" xfId="3611" xr:uid="{1B0B5A36-A3B4-4295-97E8-4DE101E39155}"/>
    <cellStyle name="Komma 2 4 6 2 2 3" xfId="5019" xr:uid="{6D605443-B8FF-49C5-B1EC-21C5E00B587B}"/>
    <cellStyle name="Komma 2 4 6 2 3" xfId="2400" xr:uid="{00000000-0005-0000-0000-000071030000}"/>
    <cellStyle name="Komma 2 4 6 2 3 2" xfId="5788" xr:uid="{14895A64-3FD4-417A-9463-57CC4A0D94E8}"/>
    <cellStyle name="Komma 2 4 6 2 4" xfId="2918" xr:uid="{F1472C88-5B80-42E7-9479-8BB6AA1702E1}"/>
    <cellStyle name="Komma 2 4 6 2 5" xfId="4251" xr:uid="{B1750534-317F-4C72-9306-9D0E01FF960E}"/>
    <cellStyle name="Komma 2 4 6 3" xfId="434" xr:uid="{00000000-0005-0000-0000-000072030000}"/>
    <cellStyle name="Komma 2 4 6 3 2" xfId="3354" xr:uid="{12C8CB4C-BFA9-4078-9C47-8BB5FF45F4F9}"/>
    <cellStyle name="Komma 2 4 6 3 3" xfId="3995" xr:uid="{5CCB868D-678C-4DD8-A64E-6CAFB1F19D81}"/>
    <cellStyle name="Komma 2 4 6 4" xfId="1119" xr:uid="{00000000-0005-0000-0000-000073030000}"/>
    <cellStyle name="Komma 2 4 6 4 2" xfId="4509" xr:uid="{8D7820C9-802E-4800-B1A5-CC8A0E0A382C}"/>
    <cellStyle name="Komma 2 4 6 5" xfId="1374" xr:uid="{00000000-0005-0000-0000-000074030000}"/>
    <cellStyle name="Komma 2 4 6 5 2" xfId="4764" xr:uid="{E77D7372-66FF-4EC2-B55A-2D1E6CDF9337}"/>
    <cellStyle name="Komma 2 4 6 6" xfId="1889" xr:uid="{00000000-0005-0000-0000-000075030000}"/>
    <cellStyle name="Komma 2 4 6 6 2" xfId="5277" xr:uid="{8BB12FB7-641D-4132-B101-CA70068545B5}"/>
    <cellStyle name="Komma 2 4 6 7" xfId="2145" xr:uid="{00000000-0005-0000-0000-000076030000}"/>
    <cellStyle name="Komma 2 4 6 7 2" xfId="5533" xr:uid="{19C7BBFC-6812-4C88-BF52-D6C1F6000978}"/>
    <cellStyle name="Komma 2 4 6 8" xfId="2661" xr:uid="{B7EFE1B4-270D-4247-8DCA-5F30F340DE0F}"/>
    <cellStyle name="Komma 2 4 6 9" xfId="3739" xr:uid="{B5BF7BFE-9DE5-423C-B05A-6A2406C117F5}"/>
    <cellStyle name="Komma 2 4 7" xfId="95" xr:uid="{00000000-0005-0000-0000-000077030000}"/>
    <cellStyle name="Komma 2 4 7 2" xfId="611" xr:uid="{00000000-0005-0000-0000-000078030000}"/>
    <cellStyle name="Komma 2 4 7 2 2" xfId="1550" xr:uid="{00000000-0005-0000-0000-000079030000}"/>
    <cellStyle name="Komma 2 4 7 2 2 2" xfId="3530" xr:uid="{2805BE89-9A0A-4C38-A9B9-11DF7B306994}"/>
    <cellStyle name="Komma 2 4 7 2 2 3" xfId="4938" xr:uid="{D74C9ED8-FF3D-48BB-A002-2E981E1A6F6B}"/>
    <cellStyle name="Komma 2 4 7 2 3" xfId="2319" xr:uid="{00000000-0005-0000-0000-00007A030000}"/>
    <cellStyle name="Komma 2 4 7 2 3 2" xfId="5707" xr:uid="{59B51126-81CF-459E-AECF-4B1FF0FA97DA}"/>
    <cellStyle name="Komma 2 4 7 2 4" xfId="2837" xr:uid="{C7B91054-527A-4CE4-BAC6-EFCAB70C5C36}"/>
    <cellStyle name="Komma 2 4 7 2 5" xfId="4170" xr:uid="{BBC8689D-3780-4632-87C8-DC707684208C}"/>
    <cellStyle name="Komma 2 4 7 3" xfId="353" xr:uid="{00000000-0005-0000-0000-00007B030000}"/>
    <cellStyle name="Komma 2 4 7 3 2" xfId="3273" xr:uid="{F68F9C78-0BB0-4E27-8898-5D491DBF4FE5}"/>
    <cellStyle name="Komma 2 4 7 3 3" xfId="3914" xr:uid="{2D875E14-0F74-4832-B14E-FB8D3E31832C}"/>
    <cellStyle name="Komma 2 4 7 4" xfId="1038" xr:uid="{00000000-0005-0000-0000-00007C030000}"/>
    <cellStyle name="Komma 2 4 7 4 2" xfId="4428" xr:uid="{2F2BD2FE-0D94-4F8B-8C69-022EA999DF7E}"/>
    <cellStyle name="Komma 2 4 7 5" xfId="1293" xr:uid="{00000000-0005-0000-0000-00007D030000}"/>
    <cellStyle name="Komma 2 4 7 5 2" xfId="4683" xr:uid="{4FCB3CBF-A3F7-4942-AF00-7E07AA40A39C}"/>
    <cellStyle name="Komma 2 4 7 6" xfId="1808" xr:uid="{00000000-0005-0000-0000-00007E030000}"/>
    <cellStyle name="Komma 2 4 7 6 2" xfId="5196" xr:uid="{DCC95BA7-F1F6-4039-8FD5-DC05C8416A64}"/>
    <cellStyle name="Komma 2 4 7 7" xfId="2064" xr:uid="{00000000-0005-0000-0000-00007F030000}"/>
    <cellStyle name="Komma 2 4 7 7 2" xfId="5452" xr:uid="{D69B865C-7EC5-4E40-9E9F-422D195DCB25}"/>
    <cellStyle name="Komma 2 4 7 8" xfId="2580" xr:uid="{656BF085-B41B-4218-AFED-239174A039A2}"/>
    <cellStyle name="Komma 2 4 7 9" xfId="3091" xr:uid="{3F174900-19E1-49A8-971F-1C2E4BDD56C5}"/>
    <cellStyle name="Komma 2 4 8" xfId="522" xr:uid="{00000000-0005-0000-0000-000080030000}"/>
    <cellStyle name="Komma 2 4 8 2" xfId="1461" xr:uid="{00000000-0005-0000-0000-000081030000}"/>
    <cellStyle name="Komma 2 4 8 2 2" xfId="3441" xr:uid="{FE489B95-D7E7-4A79-9742-E6EA907F8837}"/>
    <cellStyle name="Komma 2 4 8 2 3" xfId="4849" xr:uid="{84EA3553-971F-40CA-BEA2-97C871E33FAE}"/>
    <cellStyle name="Komma 2 4 8 3" xfId="2230" xr:uid="{00000000-0005-0000-0000-000082030000}"/>
    <cellStyle name="Komma 2 4 8 3 2" xfId="5618" xr:uid="{E187CFBC-F876-4839-9098-41BF74DDEFA8}"/>
    <cellStyle name="Komma 2 4 8 4" xfId="2748" xr:uid="{34BAB804-0BB5-493E-80F0-EF3E873CE01C}"/>
    <cellStyle name="Komma 2 4 8 5" xfId="4081" xr:uid="{B1C5D79E-3542-45E2-B562-34C6BA9A1FB8}"/>
    <cellStyle name="Komma 2 4 9" xfId="264" xr:uid="{00000000-0005-0000-0000-000083030000}"/>
    <cellStyle name="Komma 2 4 9 2" xfId="3184" xr:uid="{03FB6A89-1D34-410B-BBCD-2A4004AA4D5C}"/>
    <cellStyle name="Komma 2 4 9 3" xfId="3825" xr:uid="{6726320A-757D-408E-BF0B-2679AFB21DC3}"/>
    <cellStyle name="Komma 2 5" xfId="23" xr:uid="{00000000-0005-0000-0000-000084030000}"/>
    <cellStyle name="Komma 2 5 10" xfId="1736" xr:uid="{00000000-0005-0000-0000-000085030000}"/>
    <cellStyle name="Komma 2 5 10 2" xfId="5124" xr:uid="{765139CE-6C3E-4751-BCE9-84C73310B7FC}"/>
    <cellStyle name="Komma 2 5 11" xfId="1992" xr:uid="{00000000-0005-0000-0000-000086030000}"/>
    <cellStyle name="Komma 2 5 11 2" xfId="5380" xr:uid="{94CDF58F-2828-4E81-A69A-16E0396B6290}"/>
    <cellStyle name="Komma 2 5 12" xfId="2508" xr:uid="{4D0DCDE5-3653-4B79-BC79-C6739D1D3D8B}"/>
    <cellStyle name="Komma 2 5 13" xfId="3156" xr:uid="{7D32964D-417C-4BA0-BC0F-31DBE5CC80AB}"/>
    <cellStyle name="Komma 2 5 2" xfId="77" xr:uid="{00000000-0005-0000-0000-000087030000}"/>
    <cellStyle name="Komma 2 5 2 10" xfId="2562" xr:uid="{6B2D31E1-5F63-490C-86F9-59AB31F3D79C}"/>
    <cellStyle name="Komma 2 5 2 11" xfId="3110" xr:uid="{0EC72A5A-A1E7-4BA8-BCA3-D69769E80FD2}"/>
    <cellStyle name="Komma 2 5 2 2" xfId="247" xr:uid="{00000000-0005-0000-0000-000088030000}"/>
    <cellStyle name="Komma 2 5 2 2 2" xfId="763" xr:uid="{00000000-0005-0000-0000-000089030000}"/>
    <cellStyle name="Komma 2 5 2 2 2 2" xfId="1702" xr:uid="{00000000-0005-0000-0000-00008A030000}"/>
    <cellStyle name="Komma 2 5 2 2 2 2 2" xfId="3682" xr:uid="{8FC5EAEF-CF61-43CB-A2A3-7B0C7D6010B5}"/>
    <cellStyle name="Komma 2 5 2 2 2 2 3" xfId="5090" xr:uid="{FCE7035C-E2E9-4CB9-AD6F-87DFA91384EF}"/>
    <cellStyle name="Komma 2 5 2 2 2 3" xfId="2471" xr:uid="{00000000-0005-0000-0000-00008B030000}"/>
    <cellStyle name="Komma 2 5 2 2 2 3 2" xfId="5859" xr:uid="{1E160B42-A040-40BF-B1B2-71C251480793}"/>
    <cellStyle name="Komma 2 5 2 2 2 4" xfId="2989" xr:uid="{6F80194B-DEBB-4A27-8E7A-87DB73281546}"/>
    <cellStyle name="Komma 2 5 2 2 2 5" xfId="4322" xr:uid="{63F7DABC-F1FA-4331-9A9F-E24765698192}"/>
    <cellStyle name="Komma 2 5 2 2 3" xfId="505" xr:uid="{00000000-0005-0000-0000-00008C030000}"/>
    <cellStyle name="Komma 2 5 2 2 3 2" xfId="3425" xr:uid="{13EE5776-1578-46AF-85FB-A036897DED3C}"/>
    <cellStyle name="Komma 2 5 2 2 3 3" xfId="4066" xr:uid="{E04AAA4E-B1FA-4E22-A619-211138D9C745}"/>
    <cellStyle name="Komma 2 5 2 2 4" xfId="1190" xr:uid="{00000000-0005-0000-0000-00008D030000}"/>
    <cellStyle name="Komma 2 5 2 2 4 2" xfId="4580" xr:uid="{B9F114F8-D93E-406E-AD7E-9D23909B7CF0}"/>
    <cellStyle name="Komma 2 5 2 2 5" xfId="1445" xr:uid="{00000000-0005-0000-0000-00008E030000}"/>
    <cellStyle name="Komma 2 5 2 2 5 2" xfId="4835" xr:uid="{2F79A8AA-99B7-49BF-B667-66DF40ECEBE9}"/>
    <cellStyle name="Komma 2 5 2 2 6" xfId="1960" xr:uid="{00000000-0005-0000-0000-00008F030000}"/>
    <cellStyle name="Komma 2 5 2 2 6 2" xfId="5348" xr:uid="{94AD1263-E2AA-4D6A-BEEB-59C55D3F613E}"/>
    <cellStyle name="Komma 2 5 2 2 7" xfId="2216" xr:uid="{00000000-0005-0000-0000-000090030000}"/>
    <cellStyle name="Komma 2 5 2 2 7 2" xfId="5604" xr:uid="{FD11B585-9B9C-4BA9-9C9F-78FDEDE14E75}"/>
    <cellStyle name="Komma 2 5 2 2 8" xfId="2732" xr:uid="{85C8ACE5-017B-482B-827E-543EF0F18CD5}"/>
    <cellStyle name="Komma 2 5 2 2 9" xfId="3810" xr:uid="{B29DE128-04CF-4F3A-B59E-637EAD582178}"/>
    <cellStyle name="Komma 2 5 2 3" xfId="131" xr:uid="{00000000-0005-0000-0000-000091030000}"/>
    <cellStyle name="Komma 2 5 2 3 2" xfId="647" xr:uid="{00000000-0005-0000-0000-000092030000}"/>
    <cellStyle name="Komma 2 5 2 3 2 2" xfId="1586" xr:uid="{00000000-0005-0000-0000-000093030000}"/>
    <cellStyle name="Komma 2 5 2 3 2 2 2" xfId="3566" xr:uid="{06D5DD65-53DD-4063-A8E1-67DA0539E2DA}"/>
    <cellStyle name="Komma 2 5 2 3 2 2 3" xfId="4974" xr:uid="{3CDD5144-A053-41CD-8885-E25761E60C02}"/>
    <cellStyle name="Komma 2 5 2 3 2 3" xfId="2355" xr:uid="{00000000-0005-0000-0000-000094030000}"/>
    <cellStyle name="Komma 2 5 2 3 2 3 2" xfId="5743" xr:uid="{2BFB6F59-53EF-4B14-8E97-788CBE94792D}"/>
    <cellStyle name="Komma 2 5 2 3 2 4" xfId="2873" xr:uid="{4478B00A-49EC-4EA1-9A03-49B1C89B8A72}"/>
    <cellStyle name="Komma 2 5 2 3 2 5" xfId="4206" xr:uid="{53DE2D74-4AB3-48C3-891C-5196D5239FA3}"/>
    <cellStyle name="Komma 2 5 2 3 3" xfId="389" xr:uid="{00000000-0005-0000-0000-000095030000}"/>
    <cellStyle name="Komma 2 5 2 3 3 2" xfId="3309" xr:uid="{8F621FCC-F856-45A6-A107-2FB5DF8BEA7B}"/>
    <cellStyle name="Komma 2 5 2 3 3 3" xfId="3950" xr:uid="{5609E366-4DA5-44BF-941B-2EEC99EB6A24}"/>
    <cellStyle name="Komma 2 5 2 3 4" xfId="1074" xr:uid="{00000000-0005-0000-0000-000096030000}"/>
    <cellStyle name="Komma 2 5 2 3 4 2" xfId="4464" xr:uid="{1F561B31-5763-4F24-B828-1EFAFB59FB40}"/>
    <cellStyle name="Komma 2 5 2 3 5" xfId="1329" xr:uid="{00000000-0005-0000-0000-000097030000}"/>
    <cellStyle name="Komma 2 5 2 3 5 2" xfId="4719" xr:uid="{07E3DE58-EB01-4C05-B11D-B18789A60221}"/>
    <cellStyle name="Komma 2 5 2 3 6" xfId="1844" xr:uid="{00000000-0005-0000-0000-000098030000}"/>
    <cellStyle name="Komma 2 5 2 3 6 2" xfId="5232" xr:uid="{56E36F63-0A50-4C14-98E2-67483FFA5A1A}"/>
    <cellStyle name="Komma 2 5 2 3 7" xfId="2100" xr:uid="{00000000-0005-0000-0000-000099030000}"/>
    <cellStyle name="Komma 2 5 2 3 7 2" xfId="5488" xr:uid="{17A4F2F7-2AB1-48FE-AB88-F2750854CE50}"/>
    <cellStyle name="Komma 2 5 2 3 8" xfId="2616" xr:uid="{EBF21E40-EEE2-482B-9564-30938114699B}"/>
    <cellStyle name="Komma 2 5 2 3 9" xfId="3055" xr:uid="{D104C91F-D129-49EE-B5A2-5905492AEA10}"/>
    <cellStyle name="Komma 2 5 2 4" xfId="593" xr:uid="{00000000-0005-0000-0000-00009A030000}"/>
    <cellStyle name="Komma 2 5 2 4 2" xfId="1532" xr:uid="{00000000-0005-0000-0000-00009B030000}"/>
    <cellStyle name="Komma 2 5 2 4 2 2" xfId="3512" xr:uid="{E15E926A-003C-4552-B00F-A40B36568796}"/>
    <cellStyle name="Komma 2 5 2 4 2 3" xfId="4920" xr:uid="{3D15841B-7A2D-429D-9064-95B210FA9EB5}"/>
    <cellStyle name="Komma 2 5 2 4 3" xfId="2301" xr:uid="{00000000-0005-0000-0000-00009C030000}"/>
    <cellStyle name="Komma 2 5 2 4 3 2" xfId="5689" xr:uid="{2A573F8D-686B-4410-A89C-4C8C4B86E059}"/>
    <cellStyle name="Komma 2 5 2 4 4" xfId="2819" xr:uid="{AEAD9514-ACD8-499C-8EF0-38A36D0A955A}"/>
    <cellStyle name="Komma 2 5 2 4 5" xfId="4152" xr:uid="{004966B9-C97B-41B4-B6D3-F8903483C741}"/>
    <cellStyle name="Komma 2 5 2 5" xfId="335" xr:uid="{00000000-0005-0000-0000-00009D030000}"/>
    <cellStyle name="Komma 2 5 2 5 2" xfId="3255" xr:uid="{E6599DA9-A213-4E87-9105-6959846E3C42}"/>
    <cellStyle name="Komma 2 5 2 5 3" xfId="3896" xr:uid="{4A5D42FF-61EB-46C8-8741-C911D141FFFA}"/>
    <cellStyle name="Komma 2 5 2 6" xfId="1020" xr:uid="{00000000-0005-0000-0000-00009E030000}"/>
    <cellStyle name="Komma 2 5 2 6 2" xfId="4410" xr:uid="{ACAF3C4D-755C-40F8-A1EA-57B0114A75C8}"/>
    <cellStyle name="Komma 2 5 2 7" xfId="1275" xr:uid="{00000000-0005-0000-0000-00009F030000}"/>
    <cellStyle name="Komma 2 5 2 7 2" xfId="4665" xr:uid="{926533F7-76CC-485B-A329-DE415A8DE31D}"/>
    <cellStyle name="Komma 2 5 2 8" xfId="1790" xr:uid="{00000000-0005-0000-0000-0000A0030000}"/>
    <cellStyle name="Komma 2 5 2 8 2" xfId="5178" xr:uid="{CC682C2B-FDA6-4C32-9EB8-D2D141AB03A9}"/>
    <cellStyle name="Komma 2 5 2 9" xfId="2046" xr:uid="{00000000-0005-0000-0000-0000A1030000}"/>
    <cellStyle name="Komma 2 5 2 9 2" xfId="5434" xr:uid="{2D84994B-0B61-4471-9678-8B57EF4D38C6}"/>
    <cellStyle name="Komma 2 5 3" xfId="44" xr:uid="{00000000-0005-0000-0000-0000A2030000}"/>
    <cellStyle name="Komma 2 5 3 10" xfId="2529" xr:uid="{5D8FD9EE-C220-4F27-B044-99A608220E68}"/>
    <cellStyle name="Komma 2 5 3 11" xfId="3133" xr:uid="{FB7CB99D-ECCE-41CF-8447-FB557E0EA97D}"/>
    <cellStyle name="Komma 2 5 3 2" xfId="214" xr:uid="{00000000-0005-0000-0000-0000A3030000}"/>
    <cellStyle name="Komma 2 5 3 2 2" xfId="730" xr:uid="{00000000-0005-0000-0000-0000A4030000}"/>
    <cellStyle name="Komma 2 5 3 2 2 2" xfId="1669" xr:uid="{00000000-0005-0000-0000-0000A5030000}"/>
    <cellStyle name="Komma 2 5 3 2 2 2 2" xfId="3649" xr:uid="{6AC94F09-F070-4944-9855-BDB8949E66E0}"/>
    <cellStyle name="Komma 2 5 3 2 2 2 3" xfId="5057" xr:uid="{1D8A0E83-101F-40C1-BD15-F54C0D1BEA66}"/>
    <cellStyle name="Komma 2 5 3 2 2 3" xfId="2438" xr:uid="{00000000-0005-0000-0000-0000A6030000}"/>
    <cellStyle name="Komma 2 5 3 2 2 3 2" xfId="5826" xr:uid="{956861B4-E49E-496E-9B57-1933256922B2}"/>
    <cellStyle name="Komma 2 5 3 2 2 4" xfId="2956" xr:uid="{B58BC2A8-371A-4EE0-B1DD-843FDFA83A62}"/>
    <cellStyle name="Komma 2 5 3 2 2 5" xfId="4289" xr:uid="{8A082CBA-DD5E-4C3A-B54F-61CFE2D01075}"/>
    <cellStyle name="Komma 2 5 3 2 3" xfId="472" xr:uid="{00000000-0005-0000-0000-0000A7030000}"/>
    <cellStyle name="Komma 2 5 3 2 3 2" xfId="3392" xr:uid="{0E1D57A1-8664-4DEB-94C2-9F214DF9EE58}"/>
    <cellStyle name="Komma 2 5 3 2 3 3" xfId="4033" xr:uid="{B978A0DB-A837-42E6-B364-5DD096922285}"/>
    <cellStyle name="Komma 2 5 3 2 4" xfId="1157" xr:uid="{00000000-0005-0000-0000-0000A8030000}"/>
    <cellStyle name="Komma 2 5 3 2 4 2" xfId="4547" xr:uid="{1DFBC063-2999-48F3-ADFB-CCE9840333DF}"/>
    <cellStyle name="Komma 2 5 3 2 5" xfId="1412" xr:uid="{00000000-0005-0000-0000-0000A9030000}"/>
    <cellStyle name="Komma 2 5 3 2 5 2" xfId="4802" xr:uid="{9BF14DBD-EB02-4822-B6D3-15D96657EB6A}"/>
    <cellStyle name="Komma 2 5 3 2 6" xfId="1927" xr:uid="{00000000-0005-0000-0000-0000AA030000}"/>
    <cellStyle name="Komma 2 5 3 2 6 2" xfId="5315" xr:uid="{AF93BE06-4AAF-4A92-BC06-0D6087533578}"/>
    <cellStyle name="Komma 2 5 3 2 7" xfId="2183" xr:uid="{00000000-0005-0000-0000-0000AB030000}"/>
    <cellStyle name="Komma 2 5 3 2 7 2" xfId="5571" xr:uid="{C4E01C22-11FF-4C4C-848A-0C6818E21E76}"/>
    <cellStyle name="Komma 2 5 3 2 8" xfId="2699" xr:uid="{E30659B0-9446-4B28-ABDD-27CA53FB000B}"/>
    <cellStyle name="Komma 2 5 3 2 9" xfId="3777" xr:uid="{DBF36A7B-A92F-4EB5-B329-D98753E4936C}"/>
    <cellStyle name="Komma 2 5 3 3" xfId="149" xr:uid="{00000000-0005-0000-0000-0000AC030000}"/>
    <cellStyle name="Komma 2 5 3 3 2" xfId="665" xr:uid="{00000000-0005-0000-0000-0000AD030000}"/>
    <cellStyle name="Komma 2 5 3 3 2 2" xfId="1604" xr:uid="{00000000-0005-0000-0000-0000AE030000}"/>
    <cellStyle name="Komma 2 5 3 3 2 2 2" xfId="3584" xr:uid="{87050BE6-F3EF-460A-B0A4-3F8E3FDCD118}"/>
    <cellStyle name="Komma 2 5 3 3 2 2 3" xfId="4992" xr:uid="{82594E97-2C28-42CB-9E69-352476DCB0CB}"/>
    <cellStyle name="Komma 2 5 3 3 2 3" xfId="2373" xr:uid="{00000000-0005-0000-0000-0000AF030000}"/>
    <cellStyle name="Komma 2 5 3 3 2 3 2" xfId="5761" xr:uid="{2FB431A0-8F22-4186-A76F-F2837C53F527}"/>
    <cellStyle name="Komma 2 5 3 3 2 4" xfId="2891" xr:uid="{29971622-E7CD-492C-A4C0-3A0C7EA6925A}"/>
    <cellStyle name="Komma 2 5 3 3 2 5" xfId="4224" xr:uid="{5520FF69-8D1A-4773-A0FB-D917840E23D4}"/>
    <cellStyle name="Komma 2 5 3 3 3" xfId="407" xr:uid="{00000000-0005-0000-0000-0000B0030000}"/>
    <cellStyle name="Komma 2 5 3 3 3 2" xfId="3327" xr:uid="{45E3647E-4912-41C2-B351-C2CC5B9B3AAB}"/>
    <cellStyle name="Komma 2 5 3 3 3 3" xfId="3968" xr:uid="{E47E6A9A-F7AD-4A7D-B4CD-3C2B0533710F}"/>
    <cellStyle name="Komma 2 5 3 3 4" xfId="1092" xr:uid="{00000000-0005-0000-0000-0000B1030000}"/>
    <cellStyle name="Komma 2 5 3 3 4 2" xfId="4482" xr:uid="{6A416294-3CB3-4740-9E6F-39C4B9596DD0}"/>
    <cellStyle name="Komma 2 5 3 3 5" xfId="1347" xr:uid="{00000000-0005-0000-0000-0000B2030000}"/>
    <cellStyle name="Komma 2 5 3 3 5 2" xfId="4737" xr:uid="{926BE7A7-266F-4DB0-8DD3-82752BE95A99}"/>
    <cellStyle name="Komma 2 5 3 3 6" xfId="1862" xr:uid="{00000000-0005-0000-0000-0000B3030000}"/>
    <cellStyle name="Komma 2 5 3 3 6 2" xfId="5250" xr:uid="{356B82AF-8A76-49C4-9463-30B9D23E32DB}"/>
    <cellStyle name="Komma 2 5 3 3 7" xfId="2118" xr:uid="{00000000-0005-0000-0000-0000B4030000}"/>
    <cellStyle name="Komma 2 5 3 3 7 2" xfId="5506" xr:uid="{C39CD9BE-DB6D-40F4-9992-E9E3D507AB41}"/>
    <cellStyle name="Komma 2 5 3 3 8" xfId="2634" xr:uid="{16F607BE-166E-4DA2-91CF-A858540BBB55}"/>
    <cellStyle name="Komma 2 5 3 3 9" xfId="3037" xr:uid="{6C9C2323-21A7-421D-8B50-341766817DCC}"/>
    <cellStyle name="Komma 2 5 3 4" xfId="560" xr:uid="{00000000-0005-0000-0000-0000B5030000}"/>
    <cellStyle name="Komma 2 5 3 4 2" xfId="1499" xr:uid="{00000000-0005-0000-0000-0000B6030000}"/>
    <cellStyle name="Komma 2 5 3 4 2 2" xfId="3479" xr:uid="{17EFCC87-AD8A-46D0-BE73-B936135B39F6}"/>
    <cellStyle name="Komma 2 5 3 4 2 3" xfId="4887" xr:uid="{87A374A3-9C4A-4AED-AAE6-BABC63571B53}"/>
    <cellStyle name="Komma 2 5 3 4 3" xfId="2268" xr:uid="{00000000-0005-0000-0000-0000B7030000}"/>
    <cellStyle name="Komma 2 5 3 4 3 2" xfId="5656" xr:uid="{47779FB9-7D0E-4EFD-884D-CC90F1818A49}"/>
    <cellStyle name="Komma 2 5 3 4 4" xfId="2786" xr:uid="{870B4E79-805B-4842-A323-843BB521E667}"/>
    <cellStyle name="Komma 2 5 3 4 5" xfId="4119" xr:uid="{C38CD71C-5448-4359-B5E7-6A6BCE0A7AE9}"/>
    <cellStyle name="Komma 2 5 3 5" xfId="302" xr:uid="{00000000-0005-0000-0000-0000B8030000}"/>
    <cellStyle name="Komma 2 5 3 5 2" xfId="3222" xr:uid="{0E2712D3-128A-4575-8BBA-4149DEF3C8B4}"/>
    <cellStyle name="Komma 2 5 3 5 3" xfId="3863" xr:uid="{86EA2398-850E-42AC-9840-C7120702AE83}"/>
    <cellStyle name="Komma 2 5 3 6" xfId="987" xr:uid="{00000000-0005-0000-0000-0000B9030000}"/>
    <cellStyle name="Komma 2 5 3 6 2" xfId="4377" xr:uid="{478C9BEB-866F-4E5F-B61E-E305E186879B}"/>
    <cellStyle name="Komma 2 5 3 7" xfId="1242" xr:uid="{00000000-0005-0000-0000-0000BA030000}"/>
    <cellStyle name="Komma 2 5 3 7 2" xfId="4632" xr:uid="{119D92D5-55C6-401D-BBE5-77E783D0A9C3}"/>
    <cellStyle name="Komma 2 5 3 8" xfId="1757" xr:uid="{00000000-0005-0000-0000-0000BB030000}"/>
    <cellStyle name="Komma 2 5 3 8 2" xfId="5145" xr:uid="{B8889D44-AE6D-43C4-BF24-A4F6CB65D365}"/>
    <cellStyle name="Komma 2 5 3 9" xfId="2013" xr:uid="{00000000-0005-0000-0000-0000BC030000}"/>
    <cellStyle name="Komma 2 5 3 9 2" xfId="5401" xr:uid="{6ABA863A-2B33-4496-BE43-35BD056A8B95}"/>
    <cellStyle name="Komma 2 5 4" xfId="193" xr:uid="{00000000-0005-0000-0000-0000BD030000}"/>
    <cellStyle name="Komma 2 5 4 2" xfId="709" xr:uid="{00000000-0005-0000-0000-0000BE030000}"/>
    <cellStyle name="Komma 2 5 4 2 2" xfId="1648" xr:uid="{00000000-0005-0000-0000-0000BF030000}"/>
    <cellStyle name="Komma 2 5 4 2 2 2" xfId="3628" xr:uid="{784C7F11-DDB5-4F91-9F92-A9A0D1CC5E71}"/>
    <cellStyle name="Komma 2 5 4 2 2 3" xfId="5036" xr:uid="{17E797EE-D11E-4446-8E02-00D1FE19AA76}"/>
    <cellStyle name="Komma 2 5 4 2 3" xfId="2417" xr:uid="{00000000-0005-0000-0000-0000C0030000}"/>
    <cellStyle name="Komma 2 5 4 2 3 2" xfId="5805" xr:uid="{E06C703B-F57B-462A-9446-590124962ED0}"/>
    <cellStyle name="Komma 2 5 4 2 4" xfId="2935" xr:uid="{130F0E2F-70B4-4774-8CBC-2DE2C13B6CFB}"/>
    <cellStyle name="Komma 2 5 4 2 5" xfId="4268" xr:uid="{195107D9-EAF0-4FE8-BAF6-189A53309162}"/>
    <cellStyle name="Komma 2 5 4 3" xfId="451" xr:uid="{00000000-0005-0000-0000-0000C1030000}"/>
    <cellStyle name="Komma 2 5 4 3 2" xfId="3371" xr:uid="{78AFA515-1D99-4026-946A-9DFC81108B02}"/>
    <cellStyle name="Komma 2 5 4 3 3" xfId="4012" xr:uid="{807DA790-4D8F-4579-86A4-0BB772D4D18C}"/>
    <cellStyle name="Komma 2 5 4 4" xfId="1136" xr:uid="{00000000-0005-0000-0000-0000C2030000}"/>
    <cellStyle name="Komma 2 5 4 4 2" xfId="4526" xr:uid="{B4FFFFE9-C413-4697-A94D-45E9095AD604}"/>
    <cellStyle name="Komma 2 5 4 5" xfId="1391" xr:uid="{00000000-0005-0000-0000-0000C3030000}"/>
    <cellStyle name="Komma 2 5 4 5 2" xfId="4781" xr:uid="{E0CC52D6-3AFB-4640-9F78-790814C4D8D2}"/>
    <cellStyle name="Komma 2 5 4 6" xfId="1906" xr:uid="{00000000-0005-0000-0000-0000C4030000}"/>
    <cellStyle name="Komma 2 5 4 6 2" xfId="5294" xr:uid="{E05FE90F-2147-4D2C-8E78-A8EA2611678A}"/>
    <cellStyle name="Komma 2 5 4 7" xfId="2162" xr:uid="{00000000-0005-0000-0000-0000C5030000}"/>
    <cellStyle name="Komma 2 5 4 7 2" xfId="5550" xr:uid="{F1D00D1F-3F70-4E95-9768-12BE9E7C9508}"/>
    <cellStyle name="Komma 2 5 4 8" xfId="2678" xr:uid="{CDE747C0-5565-437C-8B34-9613C74048B2}"/>
    <cellStyle name="Komma 2 5 4 9" xfId="3756" xr:uid="{80765877-ADB3-4F5B-AEDC-E9A0BCD58B9D}"/>
    <cellStyle name="Komma 2 5 5" xfId="99" xr:uid="{00000000-0005-0000-0000-0000C6030000}"/>
    <cellStyle name="Komma 2 5 5 2" xfId="615" xr:uid="{00000000-0005-0000-0000-0000C7030000}"/>
    <cellStyle name="Komma 2 5 5 2 2" xfId="1554" xr:uid="{00000000-0005-0000-0000-0000C8030000}"/>
    <cellStyle name="Komma 2 5 5 2 2 2" xfId="3534" xr:uid="{CDD2EF04-88DB-46D3-822D-6E2192109DA3}"/>
    <cellStyle name="Komma 2 5 5 2 2 3" xfId="4942" xr:uid="{A8FEC3A1-D481-42BF-A513-56748EB2EDFB}"/>
    <cellStyle name="Komma 2 5 5 2 3" xfId="2323" xr:uid="{00000000-0005-0000-0000-0000C9030000}"/>
    <cellStyle name="Komma 2 5 5 2 3 2" xfId="5711" xr:uid="{D97EB638-5C36-46C4-B33A-AF6AD826FCCE}"/>
    <cellStyle name="Komma 2 5 5 2 4" xfId="2841" xr:uid="{F4C11716-F9AD-4824-BA5C-79D908B9412A}"/>
    <cellStyle name="Komma 2 5 5 2 5" xfId="4174" xr:uid="{D5AA14DE-81F5-4BE8-8648-5C9EC5840C75}"/>
    <cellStyle name="Komma 2 5 5 3" xfId="357" xr:uid="{00000000-0005-0000-0000-0000CA030000}"/>
    <cellStyle name="Komma 2 5 5 3 2" xfId="3277" xr:uid="{5B0B2723-B519-4097-8F19-F0C94AA91EFD}"/>
    <cellStyle name="Komma 2 5 5 3 3" xfId="3918" xr:uid="{26DC45C1-F9CC-4435-8F69-991E12C3B71C}"/>
    <cellStyle name="Komma 2 5 5 4" xfId="1042" xr:uid="{00000000-0005-0000-0000-0000CB030000}"/>
    <cellStyle name="Komma 2 5 5 4 2" xfId="4432" xr:uid="{15D2A0D5-F096-4FAE-884B-4AE562C9E1B2}"/>
    <cellStyle name="Komma 2 5 5 5" xfId="1297" xr:uid="{00000000-0005-0000-0000-0000CC030000}"/>
    <cellStyle name="Komma 2 5 5 5 2" xfId="4687" xr:uid="{6E09BB35-9B75-4C60-A970-BA46EAF570D4}"/>
    <cellStyle name="Komma 2 5 5 6" xfId="1812" xr:uid="{00000000-0005-0000-0000-0000CD030000}"/>
    <cellStyle name="Komma 2 5 5 6 2" xfId="5200" xr:uid="{0F24FC72-38B2-4BBC-BFB1-1F9DEEB1EE57}"/>
    <cellStyle name="Komma 2 5 5 7" xfId="2068" xr:uid="{00000000-0005-0000-0000-0000CE030000}"/>
    <cellStyle name="Komma 2 5 5 7 2" xfId="5456" xr:uid="{8BDB847A-8939-4697-97C2-152D9B00F1AA}"/>
    <cellStyle name="Komma 2 5 5 8" xfId="2584" xr:uid="{FC2D3C90-ED63-452F-8D0A-1A0433854AF5}"/>
    <cellStyle name="Komma 2 5 5 9" xfId="3087" xr:uid="{403335E1-DF5C-4744-90BD-D25E1AA0AA38}"/>
    <cellStyle name="Komma 2 5 6" xfId="539" xr:uid="{00000000-0005-0000-0000-0000CF030000}"/>
    <cellStyle name="Komma 2 5 6 2" xfId="1478" xr:uid="{00000000-0005-0000-0000-0000D0030000}"/>
    <cellStyle name="Komma 2 5 6 2 2" xfId="3458" xr:uid="{B3CA253B-3980-4F05-B52A-82519122A82D}"/>
    <cellStyle name="Komma 2 5 6 2 3" xfId="4866" xr:uid="{D0E83173-9D7C-4279-B175-A73B07B416D1}"/>
    <cellStyle name="Komma 2 5 6 3" xfId="2247" xr:uid="{00000000-0005-0000-0000-0000D1030000}"/>
    <cellStyle name="Komma 2 5 6 3 2" xfId="5635" xr:uid="{3E8A5F86-4A93-4508-BF3B-8AA4C8CB35D7}"/>
    <cellStyle name="Komma 2 5 6 4" xfId="2765" xr:uid="{CEBF651B-DF24-4DDA-A423-F45B29D7A5DF}"/>
    <cellStyle name="Komma 2 5 6 5" xfId="4098" xr:uid="{AA6E5B8A-F557-479C-BE60-E198F7A0950C}"/>
    <cellStyle name="Komma 2 5 7" xfId="281" xr:uid="{00000000-0005-0000-0000-0000D2030000}"/>
    <cellStyle name="Komma 2 5 7 2" xfId="3201" xr:uid="{89CBA073-F79C-415A-B65B-CD21114607FD}"/>
    <cellStyle name="Komma 2 5 7 3" xfId="3842" xr:uid="{C600CF93-94EA-49F5-9460-7CF5FC7CCD77}"/>
    <cellStyle name="Komma 2 5 8" xfId="966" xr:uid="{00000000-0005-0000-0000-0000D3030000}"/>
    <cellStyle name="Komma 2 5 8 2" xfId="4356" xr:uid="{C3B7A663-346F-4696-A48C-C64E11947FB5}"/>
    <cellStyle name="Komma 2 5 9" xfId="1221" xr:uid="{00000000-0005-0000-0000-0000D4030000}"/>
    <cellStyle name="Komma 2 5 9 2" xfId="4611" xr:uid="{C08B8E25-F122-4691-BD7C-92B52A614DF8}"/>
    <cellStyle name="Komma 2 6" xfId="14" xr:uid="{00000000-0005-0000-0000-0000D5030000}"/>
    <cellStyle name="Komma 2 6 10" xfId="1983" xr:uid="{00000000-0005-0000-0000-0000D6030000}"/>
    <cellStyle name="Komma 2 6 10 2" xfId="5371" xr:uid="{F2DC4EAB-3EDA-4083-974C-B4A82D740F19}"/>
    <cellStyle name="Komma 2 6 11" xfId="2499" xr:uid="{EF40DC6D-C1C3-4AF0-AAB4-C7233C0C0193}"/>
    <cellStyle name="Komma 2 6 12" xfId="3007" xr:uid="{8EE573D4-6A68-4498-96D7-77A5CAFECACD}"/>
    <cellStyle name="Komma 2 6 2" xfId="68" xr:uid="{00000000-0005-0000-0000-0000D7030000}"/>
    <cellStyle name="Komma 2 6 2 10" xfId="2553" xr:uid="{1DFBDBFC-0CEE-4BC3-81CC-C2A83D40851B}"/>
    <cellStyle name="Komma 2 6 2 11" xfId="2744" xr:uid="{970512A8-67BF-46F6-8BFD-7D2371102AEC}"/>
    <cellStyle name="Komma 2 6 2 2" xfId="238" xr:uid="{00000000-0005-0000-0000-0000D8030000}"/>
    <cellStyle name="Komma 2 6 2 2 2" xfId="754" xr:uid="{00000000-0005-0000-0000-0000D9030000}"/>
    <cellStyle name="Komma 2 6 2 2 2 2" xfId="1693" xr:uid="{00000000-0005-0000-0000-0000DA030000}"/>
    <cellStyle name="Komma 2 6 2 2 2 2 2" xfId="3673" xr:uid="{85E935F3-7108-43A0-8B35-BBD4BE699B24}"/>
    <cellStyle name="Komma 2 6 2 2 2 2 3" xfId="5081" xr:uid="{5D041DBB-2E23-4A49-ABE9-5FA761A1A89D}"/>
    <cellStyle name="Komma 2 6 2 2 2 3" xfId="2462" xr:uid="{00000000-0005-0000-0000-0000DB030000}"/>
    <cellStyle name="Komma 2 6 2 2 2 3 2" xfId="5850" xr:uid="{8F158274-5940-410A-BEA3-661CE7AFFB48}"/>
    <cellStyle name="Komma 2 6 2 2 2 4" xfId="2980" xr:uid="{A9EE32BB-3E09-41C3-9655-451AEE45D832}"/>
    <cellStyle name="Komma 2 6 2 2 2 5" xfId="4313" xr:uid="{296E5B9D-DD32-4652-8F39-18C65A9C8A02}"/>
    <cellStyle name="Komma 2 6 2 2 3" xfId="496" xr:uid="{00000000-0005-0000-0000-0000DC030000}"/>
    <cellStyle name="Komma 2 6 2 2 3 2" xfId="3416" xr:uid="{870170A3-5B2C-4A3D-B665-78A365AAD341}"/>
    <cellStyle name="Komma 2 6 2 2 3 3" xfId="4057" xr:uid="{6ACF1BBB-DE3F-4CD3-B9E3-3CB6EFA0A841}"/>
    <cellStyle name="Komma 2 6 2 2 4" xfId="1181" xr:uid="{00000000-0005-0000-0000-0000DD030000}"/>
    <cellStyle name="Komma 2 6 2 2 4 2" xfId="4571" xr:uid="{181DAD4C-0116-4261-B93E-968247061357}"/>
    <cellStyle name="Komma 2 6 2 2 5" xfId="1436" xr:uid="{00000000-0005-0000-0000-0000DE030000}"/>
    <cellStyle name="Komma 2 6 2 2 5 2" xfId="4826" xr:uid="{11914CC5-2F05-42A1-B14F-6BBDB2030110}"/>
    <cellStyle name="Komma 2 6 2 2 6" xfId="1951" xr:uid="{00000000-0005-0000-0000-0000DF030000}"/>
    <cellStyle name="Komma 2 6 2 2 6 2" xfId="5339" xr:uid="{9EB14CAE-4B3F-4D19-BE49-8B1FED56CA8C}"/>
    <cellStyle name="Komma 2 6 2 2 7" xfId="2207" xr:uid="{00000000-0005-0000-0000-0000E0030000}"/>
    <cellStyle name="Komma 2 6 2 2 7 2" xfId="5595" xr:uid="{5279EF7C-BF58-40FE-9A59-A4AE2FE07884}"/>
    <cellStyle name="Komma 2 6 2 2 8" xfId="2723" xr:uid="{9FE6CD82-D7B0-4D49-990C-9FC7D3F9785C}"/>
    <cellStyle name="Komma 2 6 2 2 9" xfId="3801" xr:uid="{6383343A-EDEC-4966-9E76-CE5E107E564C}"/>
    <cellStyle name="Komma 2 6 2 3" xfId="165" xr:uid="{00000000-0005-0000-0000-0000E1030000}"/>
    <cellStyle name="Komma 2 6 2 3 2" xfId="681" xr:uid="{00000000-0005-0000-0000-0000E2030000}"/>
    <cellStyle name="Komma 2 6 2 3 2 2" xfId="1620" xr:uid="{00000000-0005-0000-0000-0000E3030000}"/>
    <cellStyle name="Komma 2 6 2 3 2 2 2" xfId="3600" xr:uid="{013B9CB2-6BF7-4837-BFC1-37D13B5F617C}"/>
    <cellStyle name="Komma 2 6 2 3 2 2 3" xfId="5008" xr:uid="{AB93518F-23C5-4F49-9088-7225D70DA9C7}"/>
    <cellStyle name="Komma 2 6 2 3 2 3" xfId="2389" xr:uid="{00000000-0005-0000-0000-0000E4030000}"/>
    <cellStyle name="Komma 2 6 2 3 2 3 2" xfId="5777" xr:uid="{25DD86A4-238C-49C3-819F-31E560A309E2}"/>
    <cellStyle name="Komma 2 6 2 3 2 4" xfId="2907" xr:uid="{5145C1F8-7898-4B0D-B7FA-5C5C803CEE41}"/>
    <cellStyle name="Komma 2 6 2 3 2 5" xfId="4240" xr:uid="{318976B4-2A6E-43F7-846B-78691E0E4A83}"/>
    <cellStyle name="Komma 2 6 2 3 3" xfId="423" xr:uid="{00000000-0005-0000-0000-0000E5030000}"/>
    <cellStyle name="Komma 2 6 2 3 3 2" xfId="3343" xr:uid="{7B60FDA8-C998-4EEA-A64D-18667BD93DF0}"/>
    <cellStyle name="Komma 2 6 2 3 3 3" xfId="3984" xr:uid="{5B4121BD-F22F-4BF4-A085-14E37589A867}"/>
    <cellStyle name="Komma 2 6 2 3 4" xfId="1108" xr:uid="{00000000-0005-0000-0000-0000E6030000}"/>
    <cellStyle name="Komma 2 6 2 3 4 2" xfId="4498" xr:uid="{B5E30936-3975-4452-8969-FD7534050AEB}"/>
    <cellStyle name="Komma 2 6 2 3 5" xfId="1363" xr:uid="{00000000-0005-0000-0000-0000E7030000}"/>
    <cellStyle name="Komma 2 6 2 3 5 2" xfId="4753" xr:uid="{FA862D81-5555-47ED-BF36-02F41C5668C8}"/>
    <cellStyle name="Komma 2 6 2 3 6" xfId="1878" xr:uid="{00000000-0005-0000-0000-0000E8030000}"/>
    <cellStyle name="Komma 2 6 2 3 6 2" xfId="5266" xr:uid="{E269A59B-1620-4BB3-92ED-83B119DDBC0B}"/>
    <cellStyle name="Komma 2 6 2 3 7" xfId="2134" xr:uid="{00000000-0005-0000-0000-0000E9030000}"/>
    <cellStyle name="Komma 2 6 2 3 7 2" xfId="5522" xr:uid="{8E50DE37-CB76-4BAE-8261-9F2378179613}"/>
    <cellStyle name="Komma 2 6 2 3 8" xfId="2650" xr:uid="{46021D49-FCF1-4FDC-B33A-44ADCBBC5830}"/>
    <cellStyle name="Komma 2 6 2 3 9" xfId="3021" xr:uid="{A5FBE305-FA0F-4FE5-811E-8E617DB2C344}"/>
    <cellStyle name="Komma 2 6 2 4" xfId="584" xr:uid="{00000000-0005-0000-0000-0000EA030000}"/>
    <cellStyle name="Komma 2 6 2 4 2" xfId="1523" xr:uid="{00000000-0005-0000-0000-0000EB030000}"/>
    <cellStyle name="Komma 2 6 2 4 2 2" xfId="3503" xr:uid="{90F736C2-6791-4228-BD7F-455871758E9D}"/>
    <cellStyle name="Komma 2 6 2 4 2 3" xfId="4911" xr:uid="{1870CB8F-9D63-4004-939D-0FF706A7D859}"/>
    <cellStyle name="Komma 2 6 2 4 3" xfId="2292" xr:uid="{00000000-0005-0000-0000-0000EC030000}"/>
    <cellStyle name="Komma 2 6 2 4 3 2" xfId="5680" xr:uid="{BC3AAD3B-35A7-4763-9D8F-988AAB7E3777}"/>
    <cellStyle name="Komma 2 6 2 4 4" xfId="2810" xr:uid="{6C49805B-B01B-40CD-9DC5-C37239E07A34}"/>
    <cellStyle name="Komma 2 6 2 4 5" xfId="4143" xr:uid="{AD28B513-410B-4251-9EC8-44565701BF9F}"/>
    <cellStyle name="Komma 2 6 2 5" xfId="326" xr:uid="{00000000-0005-0000-0000-0000ED030000}"/>
    <cellStyle name="Komma 2 6 2 5 2" xfId="3246" xr:uid="{79FCDEDD-84C9-4946-8A56-D77B82AFBF52}"/>
    <cellStyle name="Komma 2 6 2 5 3" xfId="3887" xr:uid="{A7AC303E-9F72-47D5-933C-8BA40A111584}"/>
    <cellStyle name="Komma 2 6 2 6" xfId="1011" xr:uid="{00000000-0005-0000-0000-0000EE030000}"/>
    <cellStyle name="Komma 2 6 2 6 2" xfId="4401" xr:uid="{50D5FC67-47A4-4AE7-97D5-2FC6DDA7BE56}"/>
    <cellStyle name="Komma 2 6 2 7" xfId="1266" xr:uid="{00000000-0005-0000-0000-0000EF030000}"/>
    <cellStyle name="Komma 2 6 2 7 2" xfId="4656" xr:uid="{F67F46F5-6F43-41B9-A105-04DC81B71355}"/>
    <cellStyle name="Komma 2 6 2 8" xfId="1781" xr:uid="{00000000-0005-0000-0000-0000F0030000}"/>
    <cellStyle name="Komma 2 6 2 8 2" xfId="5169" xr:uid="{580CFA80-B847-4379-BACC-9ED7264D720D}"/>
    <cellStyle name="Komma 2 6 2 9" xfId="2037" xr:uid="{00000000-0005-0000-0000-0000F1030000}"/>
    <cellStyle name="Komma 2 6 2 9 2" xfId="5425" xr:uid="{B03F2A8E-CAAD-40A0-9E9B-A839B9A376E5}"/>
    <cellStyle name="Komma 2 6 3" xfId="184" xr:uid="{00000000-0005-0000-0000-0000F2030000}"/>
    <cellStyle name="Komma 2 6 3 2" xfId="700" xr:uid="{00000000-0005-0000-0000-0000F3030000}"/>
    <cellStyle name="Komma 2 6 3 2 2" xfId="1639" xr:uid="{00000000-0005-0000-0000-0000F4030000}"/>
    <cellStyle name="Komma 2 6 3 2 2 2" xfId="3619" xr:uid="{22161133-41D4-4804-9930-6686440183CC}"/>
    <cellStyle name="Komma 2 6 3 2 2 3" xfId="5027" xr:uid="{F75D7BD7-174A-4864-9EC2-3DD38EF9F026}"/>
    <cellStyle name="Komma 2 6 3 2 3" xfId="2408" xr:uid="{00000000-0005-0000-0000-0000F5030000}"/>
    <cellStyle name="Komma 2 6 3 2 3 2" xfId="5796" xr:uid="{00956118-51CB-4895-B162-29FC9672B5B6}"/>
    <cellStyle name="Komma 2 6 3 2 4" xfId="2926" xr:uid="{B84CEFB6-1087-45F2-AF1F-D6651FDECDD4}"/>
    <cellStyle name="Komma 2 6 3 2 5" xfId="4259" xr:uid="{65AD7A7F-CECA-4F59-BD0C-160F365C4F5C}"/>
    <cellStyle name="Komma 2 6 3 3" xfId="442" xr:uid="{00000000-0005-0000-0000-0000F6030000}"/>
    <cellStyle name="Komma 2 6 3 3 2" xfId="3362" xr:uid="{AA3E8F17-961E-4561-AFF4-90FCADB04E95}"/>
    <cellStyle name="Komma 2 6 3 3 3" xfId="4003" xr:uid="{C2CA5FC5-8D7A-4578-B652-1AA9C73BE667}"/>
    <cellStyle name="Komma 2 6 3 4" xfId="1127" xr:uid="{00000000-0005-0000-0000-0000F7030000}"/>
    <cellStyle name="Komma 2 6 3 4 2" xfId="4517" xr:uid="{A710D767-AB38-405C-9DA8-F3846291F853}"/>
    <cellStyle name="Komma 2 6 3 5" xfId="1382" xr:uid="{00000000-0005-0000-0000-0000F8030000}"/>
    <cellStyle name="Komma 2 6 3 5 2" xfId="4772" xr:uid="{4133D2C0-972D-47DA-9D88-10073A598EC0}"/>
    <cellStyle name="Komma 2 6 3 6" xfId="1897" xr:uid="{00000000-0005-0000-0000-0000F9030000}"/>
    <cellStyle name="Komma 2 6 3 6 2" xfId="5285" xr:uid="{E0FD447C-C7F7-49CD-84EC-7004790628C3}"/>
    <cellStyle name="Komma 2 6 3 7" xfId="2153" xr:uid="{00000000-0005-0000-0000-0000FA030000}"/>
    <cellStyle name="Komma 2 6 3 7 2" xfId="5541" xr:uid="{6CEBE473-045E-47FE-AF8C-71540911E557}"/>
    <cellStyle name="Komma 2 6 3 8" xfId="2669" xr:uid="{B7F7064C-3EE6-4D98-822A-AD328B0DB0F7}"/>
    <cellStyle name="Komma 2 6 3 9" xfId="3747" xr:uid="{0CB61EA8-D9A9-467E-BAB4-33366B943B11}"/>
    <cellStyle name="Komma 2 6 4" xfId="122" xr:uid="{00000000-0005-0000-0000-0000FB030000}"/>
    <cellStyle name="Komma 2 6 4 2" xfId="638" xr:uid="{00000000-0005-0000-0000-0000FC030000}"/>
    <cellStyle name="Komma 2 6 4 2 2" xfId="1577" xr:uid="{00000000-0005-0000-0000-0000FD030000}"/>
    <cellStyle name="Komma 2 6 4 2 2 2" xfId="3557" xr:uid="{842B07FF-0667-4BE0-BCDF-991772644831}"/>
    <cellStyle name="Komma 2 6 4 2 2 3" xfId="4965" xr:uid="{63752B7C-6175-46E8-A0CB-633FC0A3486D}"/>
    <cellStyle name="Komma 2 6 4 2 3" xfId="2346" xr:uid="{00000000-0005-0000-0000-0000FE030000}"/>
    <cellStyle name="Komma 2 6 4 2 3 2" xfId="5734" xr:uid="{15DE491A-E616-431B-8CEE-506526DD9AA0}"/>
    <cellStyle name="Komma 2 6 4 2 4" xfId="2864" xr:uid="{C4B0C277-C8AE-4C3C-8EC6-668F514F3C19}"/>
    <cellStyle name="Komma 2 6 4 2 5" xfId="4197" xr:uid="{E8D81428-0377-4B22-8FAD-78837E8FEF9B}"/>
    <cellStyle name="Komma 2 6 4 3" xfId="380" xr:uid="{00000000-0005-0000-0000-0000FF030000}"/>
    <cellStyle name="Komma 2 6 4 3 2" xfId="3300" xr:uid="{6855F32B-7B4C-409F-9D9D-2BD520375D86}"/>
    <cellStyle name="Komma 2 6 4 3 3" xfId="3941" xr:uid="{B950FFF8-1D06-43CA-9E13-C31F00DBC2B5}"/>
    <cellStyle name="Komma 2 6 4 4" xfId="1065" xr:uid="{00000000-0005-0000-0000-000000040000}"/>
    <cellStyle name="Komma 2 6 4 4 2" xfId="4455" xr:uid="{F728AA5A-97B2-4B6C-933C-2BB065A2C33C}"/>
    <cellStyle name="Komma 2 6 4 5" xfId="1320" xr:uid="{00000000-0005-0000-0000-000001040000}"/>
    <cellStyle name="Komma 2 6 4 5 2" xfId="4710" xr:uid="{D671168A-E967-41AB-AE36-4EDF55EE42C1}"/>
    <cellStyle name="Komma 2 6 4 6" xfId="1835" xr:uid="{00000000-0005-0000-0000-000002040000}"/>
    <cellStyle name="Komma 2 6 4 6 2" xfId="5223" xr:uid="{33BB6E0F-5A7F-40DC-900F-D3A3C0151537}"/>
    <cellStyle name="Komma 2 6 4 7" xfId="2091" xr:uid="{00000000-0005-0000-0000-000003040000}"/>
    <cellStyle name="Komma 2 6 4 7 2" xfId="5479" xr:uid="{3AF573C3-889B-49D0-BAEB-5C6E3BFA04FE}"/>
    <cellStyle name="Komma 2 6 4 8" xfId="2607" xr:uid="{83AF98B9-21B4-46B6-8E3F-EA224F68E81C}"/>
    <cellStyle name="Komma 2 6 4 9" xfId="3064" xr:uid="{9C4A6F4A-4DEE-4286-B44D-6F53F13691A5}"/>
    <cellStyle name="Komma 2 6 5" xfId="530" xr:uid="{00000000-0005-0000-0000-000004040000}"/>
    <cellStyle name="Komma 2 6 5 2" xfId="1469" xr:uid="{00000000-0005-0000-0000-000005040000}"/>
    <cellStyle name="Komma 2 6 5 2 2" xfId="3449" xr:uid="{8A9697F2-A734-4500-A564-A09357B2974B}"/>
    <cellStyle name="Komma 2 6 5 2 3" xfId="4857" xr:uid="{802541FE-52F6-4BB6-B377-83E6DE1D9EA3}"/>
    <cellStyle name="Komma 2 6 5 3" xfId="2238" xr:uid="{00000000-0005-0000-0000-000006040000}"/>
    <cellStyle name="Komma 2 6 5 3 2" xfId="5626" xr:uid="{166DE820-4ACF-4F02-AE43-6534AEDB4F2E}"/>
    <cellStyle name="Komma 2 6 5 4" xfId="2756" xr:uid="{6C6F7C74-9772-4A7F-80A3-C05A6A7E71C5}"/>
    <cellStyle name="Komma 2 6 5 5" xfId="4089" xr:uid="{3E2045D1-A0C7-44A0-B255-5AE3144B0AF4}"/>
    <cellStyle name="Komma 2 6 6" xfId="272" xr:uid="{00000000-0005-0000-0000-000007040000}"/>
    <cellStyle name="Komma 2 6 6 2" xfId="3192" xr:uid="{FF42FF8D-85CD-4352-8055-0D78A443A167}"/>
    <cellStyle name="Komma 2 6 6 3" xfId="3833" xr:uid="{BA657E34-78AC-4FAE-8765-07CE234A1F97}"/>
    <cellStyle name="Komma 2 6 7" xfId="957" xr:uid="{00000000-0005-0000-0000-000008040000}"/>
    <cellStyle name="Komma 2 6 7 2" xfId="4347" xr:uid="{BE3D6F16-5875-4BBB-84BE-80F32E689092}"/>
    <cellStyle name="Komma 2 6 8" xfId="1212" xr:uid="{00000000-0005-0000-0000-000009040000}"/>
    <cellStyle name="Komma 2 6 8 2" xfId="4602" xr:uid="{A6BAED45-9F1B-40F1-A33C-F8A730B0680E}"/>
    <cellStyle name="Komma 2 6 9" xfId="1727" xr:uid="{00000000-0005-0000-0000-00000A040000}"/>
    <cellStyle name="Komma 2 6 9 2" xfId="5115" xr:uid="{1D576B57-F3D4-47D9-9132-B088FA941299}"/>
    <cellStyle name="Komma 2 7" xfId="57" xr:uid="{00000000-0005-0000-0000-00000B040000}"/>
    <cellStyle name="Komma 2 7 10" xfId="2542" xr:uid="{64FC6448-82F6-48BA-933F-BAE989E97C98}"/>
    <cellStyle name="Komma 2 7 11" xfId="2485" xr:uid="{668E805B-818F-4C4B-8B87-213F6722737D}"/>
    <cellStyle name="Komma 2 7 2" xfId="227" xr:uid="{00000000-0005-0000-0000-00000C040000}"/>
    <cellStyle name="Komma 2 7 2 2" xfId="743" xr:uid="{00000000-0005-0000-0000-00000D040000}"/>
    <cellStyle name="Komma 2 7 2 2 2" xfId="1682" xr:uid="{00000000-0005-0000-0000-00000E040000}"/>
    <cellStyle name="Komma 2 7 2 2 2 2" xfId="3662" xr:uid="{AB56A22E-4DE4-4F95-A91D-48D338624AC3}"/>
    <cellStyle name="Komma 2 7 2 2 2 3" xfId="5070" xr:uid="{5D69CE0C-DF16-4E8F-AE41-47C5EFC38E14}"/>
    <cellStyle name="Komma 2 7 2 2 3" xfId="2451" xr:uid="{00000000-0005-0000-0000-00000F040000}"/>
    <cellStyle name="Komma 2 7 2 2 3 2" xfId="5839" xr:uid="{217843BE-00ED-4BDB-AFEC-48F4ADD41D46}"/>
    <cellStyle name="Komma 2 7 2 2 4" xfId="2969" xr:uid="{C48A42EE-722B-44D6-9AC6-0DD832ED6269}"/>
    <cellStyle name="Komma 2 7 2 2 5" xfId="4302" xr:uid="{ACE463B6-9DF9-4C18-BDE0-6D5CE2242AA2}"/>
    <cellStyle name="Komma 2 7 2 3" xfId="485" xr:uid="{00000000-0005-0000-0000-000010040000}"/>
    <cellStyle name="Komma 2 7 2 3 2" xfId="3405" xr:uid="{A0E9B822-64C9-4B60-ADF5-12AE1102A7E6}"/>
    <cellStyle name="Komma 2 7 2 3 3" xfId="4046" xr:uid="{A63C908B-EBD7-479F-A9FC-1CC53103340D}"/>
    <cellStyle name="Komma 2 7 2 4" xfId="1170" xr:uid="{00000000-0005-0000-0000-000011040000}"/>
    <cellStyle name="Komma 2 7 2 4 2" xfId="4560" xr:uid="{68E7C41C-B74C-4D84-B527-5CC03FB05EDD}"/>
    <cellStyle name="Komma 2 7 2 5" xfId="1425" xr:uid="{00000000-0005-0000-0000-000012040000}"/>
    <cellStyle name="Komma 2 7 2 5 2" xfId="4815" xr:uid="{0DD497EA-F622-48F3-B25F-E5B786E1FA25}"/>
    <cellStyle name="Komma 2 7 2 6" xfId="1940" xr:uid="{00000000-0005-0000-0000-000013040000}"/>
    <cellStyle name="Komma 2 7 2 6 2" xfId="5328" xr:uid="{497A4FDE-B444-409B-8C45-0C3352B9F5F7}"/>
    <cellStyle name="Komma 2 7 2 7" xfId="2196" xr:uid="{00000000-0005-0000-0000-000014040000}"/>
    <cellStyle name="Komma 2 7 2 7 2" xfId="5584" xr:uid="{499553D9-C664-4094-8900-3331A2AD4149}"/>
    <cellStyle name="Komma 2 7 2 8" xfId="2712" xr:uid="{30E429AD-6CEE-45D4-B522-358AD3A92F12}"/>
    <cellStyle name="Komma 2 7 2 9" xfId="3790" xr:uid="{58F94DE8-D555-416C-9A47-BECDCBC2E934}"/>
    <cellStyle name="Komma 2 7 3" xfId="111" xr:uid="{00000000-0005-0000-0000-000015040000}"/>
    <cellStyle name="Komma 2 7 3 2" xfId="627" xr:uid="{00000000-0005-0000-0000-000016040000}"/>
    <cellStyle name="Komma 2 7 3 2 2" xfId="1566" xr:uid="{00000000-0005-0000-0000-000017040000}"/>
    <cellStyle name="Komma 2 7 3 2 2 2" xfId="3546" xr:uid="{3BD09614-D16F-4CB9-89B1-231897A1273A}"/>
    <cellStyle name="Komma 2 7 3 2 2 3" xfId="4954" xr:uid="{41252F57-8972-4455-A161-804CCAF0AC34}"/>
    <cellStyle name="Komma 2 7 3 2 3" xfId="2335" xr:uid="{00000000-0005-0000-0000-000018040000}"/>
    <cellStyle name="Komma 2 7 3 2 3 2" xfId="5723" xr:uid="{B507B66B-3EA9-491A-B80D-F19732C14A71}"/>
    <cellStyle name="Komma 2 7 3 2 4" xfId="2853" xr:uid="{4BEB099E-18E4-4C58-9E71-D0BF59BBEFC9}"/>
    <cellStyle name="Komma 2 7 3 2 5" xfId="4186" xr:uid="{8CDF94D2-90E8-45DB-A603-36E44768D428}"/>
    <cellStyle name="Komma 2 7 3 3" xfId="369" xr:uid="{00000000-0005-0000-0000-000019040000}"/>
    <cellStyle name="Komma 2 7 3 3 2" xfId="3289" xr:uid="{E4ACA03E-B3CD-4330-A639-51CD5CFEF0BB}"/>
    <cellStyle name="Komma 2 7 3 3 3" xfId="3930" xr:uid="{A92CEBBF-5EAA-4396-8045-CCC54FBA92C3}"/>
    <cellStyle name="Komma 2 7 3 4" xfId="1054" xr:uid="{00000000-0005-0000-0000-00001A040000}"/>
    <cellStyle name="Komma 2 7 3 4 2" xfId="4444" xr:uid="{865A1353-74A5-47DE-BFA6-F3E3F305CC42}"/>
    <cellStyle name="Komma 2 7 3 5" xfId="1309" xr:uid="{00000000-0005-0000-0000-00001B040000}"/>
    <cellStyle name="Komma 2 7 3 5 2" xfId="4699" xr:uid="{6646D077-8AEF-4A6A-B2C5-4D555CE14439}"/>
    <cellStyle name="Komma 2 7 3 6" xfId="1824" xr:uid="{00000000-0005-0000-0000-00001C040000}"/>
    <cellStyle name="Komma 2 7 3 6 2" xfId="5212" xr:uid="{3EC4D110-8CD1-4C8B-8037-641D6E68353C}"/>
    <cellStyle name="Komma 2 7 3 7" xfId="2080" xr:uid="{00000000-0005-0000-0000-00001D040000}"/>
    <cellStyle name="Komma 2 7 3 7 2" xfId="5468" xr:uid="{BB2EAF0A-01C1-41D2-AEC4-F733683C512F}"/>
    <cellStyle name="Komma 2 7 3 8" xfId="2596" xr:uid="{5AA564A7-4DE4-409E-853A-B11ACD7999AB}"/>
    <cellStyle name="Komma 2 7 3 9" xfId="3075" xr:uid="{C911D2B0-9EEC-4468-B1D3-B3761EF1BDD5}"/>
    <cellStyle name="Komma 2 7 4" xfId="573" xr:uid="{00000000-0005-0000-0000-00001E040000}"/>
    <cellStyle name="Komma 2 7 4 2" xfId="1512" xr:uid="{00000000-0005-0000-0000-00001F040000}"/>
    <cellStyle name="Komma 2 7 4 2 2" xfId="3492" xr:uid="{5775AA71-3207-4B62-B074-592B9B7A9FE5}"/>
    <cellStyle name="Komma 2 7 4 2 3" xfId="4900" xr:uid="{B5B889AF-6A1B-4315-A9EF-CB482F01E61C}"/>
    <cellStyle name="Komma 2 7 4 3" xfId="2281" xr:uid="{00000000-0005-0000-0000-000020040000}"/>
    <cellStyle name="Komma 2 7 4 3 2" xfId="5669" xr:uid="{3B4FC352-CA3F-4C4D-9731-20FEE6C3B111}"/>
    <cellStyle name="Komma 2 7 4 4" xfId="2799" xr:uid="{A4E70CAC-DA1C-42B6-BD5A-5B52D8F4B082}"/>
    <cellStyle name="Komma 2 7 4 5" xfId="4132" xr:uid="{653F73AA-AD9C-4BCF-8D70-EE5E3D6F08F8}"/>
    <cellStyle name="Komma 2 7 5" xfId="315" xr:uid="{00000000-0005-0000-0000-000021040000}"/>
    <cellStyle name="Komma 2 7 5 2" xfId="3235" xr:uid="{2739BA23-22B1-48B0-9F7B-66B74098001E}"/>
    <cellStyle name="Komma 2 7 5 3" xfId="3876" xr:uid="{50A32921-D17C-4327-A6E6-06A0C3CE9FE0}"/>
    <cellStyle name="Komma 2 7 6" xfId="1000" xr:uid="{00000000-0005-0000-0000-000022040000}"/>
    <cellStyle name="Komma 2 7 6 2" xfId="4390" xr:uid="{53449FBD-B4C8-4CA4-A5E2-2C266C76F12C}"/>
    <cellStyle name="Komma 2 7 7" xfId="1255" xr:uid="{00000000-0005-0000-0000-000023040000}"/>
    <cellStyle name="Komma 2 7 7 2" xfId="4645" xr:uid="{6174B312-BDD8-4BC1-9470-D554D07BE3D8}"/>
    <cellStyle name="Komma 2 7 8" xfId="1770" xr:uid="{00000000-0005-0000-0000-000024040000}"/>
    <cellStyle name="Komma 2 7 8 2" xfId="5158" xr:uid="{1DCC6718-3F9C-47A6-B0CC-EB01F0092E9B}"/>
    <cellStyle name="Komma 2 7 9" xfId="2026" xr:uid="{00000000-0005-0000-0000-000025040000}"/>
    <cellStyle name="Komma 2 7 9 2" xfId="5414" xr:uid="{CC00E3F0-C85B-4C3E-859B-F319E24C3D1D}"/>
    <cellStyle name="Komma 2 8" xfId="35" xr:uid="{00000000-0005-0000-0000-000026040000}"/>
    <cellStyle name="Komma 2 8 10" xfId="2520" xr:uid="{78395D8F-BCD2-43BB-8151-C1B6CD1024C2}"/>
    <cellStyle name="Komma 2 8 11" xfId="3138" xr:uid="{1E3D8014-D2F5-45C2-AD50-1B48053FFAF6}"/>
    <cellStyle name="Komma 2 8 2" xfId="205" xr:uid="{00000000-0005-0000-0000-000027040000}"/>
    <cellStyle name="Komma 2 8 2 2" xfId="721" xr:uid="{00000000-0005-0000-0000-000028040000}"/>
    <cellStyle name="Komma 2 8 2 2 2" xfId="1660" xr:uid="{00000000-0005-0000-0000-000029040000}"/>
    <cellStyle name="Komma 2 8 2 2 2 2" xfId="3640" xr:uid="{1C5B4C4E-E4A8-4263-A249-1A25CD98A795}"/>
    <cellStyle name="Komma 2 8 2 2 2 3" xfId="5048" xr:uid="{C075CE01-3DC3-43FD-9471-834AAD1B9AA4}"/>
    <cellStyle name="Komma 2 8 2 2 3" xfId="2429" xr:uid="{00000000-0005-0000-0000-00002A040000}"/>
    <cellStyle name="Komma 2 8 2 2 3 2" xfId="5817" xr:uid="{1C4ACB59-152D-4B1B-8D1A-B60741090ED2}"/>
    <cellStyle name="Komma 2 8 2 2 4" xfId="2947" xr:uid="{2EC42D61-0491-401E-B6F7-73D141E8ABF5}"/>
    <cellStyle name="Komma 2 8 2 2 5" xfId="4280" xr:uid="{DD67B226-CAD4-44FB-834D-7C872F706367}"/>
    <cellStyle name="Komma 2 8 2 3" xfId="463" xr:uid="{00000000-0005-0000-0000-00002B040000}"/>
    <cellStyle name="Komma 2 8 2 3 2" xfId="3383" xr:uid="{8DFC8D38-5C7A-47C5-B11E-FAAD0763E5E9}"/>
    <cellStyle name="Komma 2 8 2 3 3" xfId="4024" xr:uid="{3B5AAB33-2029-481D-BBE5-C7652FFF9C88}"/>
    <cellStyle name="Komma 2 8 2 4" xfId="1148" xr:uid="{00000000-0005-0000-0000-00002C040000}"/>
    <cellStyle name="Komma 2 8 2 4 2" xfId="4538" xr:uid="{BD432C15-B1A9-4C77-AA19-B342C2B102A3}"/>
    <cellStyle name="Komma 2 8 2 5" xfId="1403" xr:uid="{00000000-0005-0000-0000-00002D040000}"/>
    <cellStyle name="Komma 2 8 2 5 2" xfId="4793" xr:uid="{CBE123D5-0D2C-454C-B880-1AB9F019FAF8}"/>
    <cellStyle name="Komma 2 8 2 6" xfId="1918" xr:uid="{00000000-0005-0000-0000-00002E040000}"/>
    <cellStyle name="Komma 2 8 2 6 2" xfId="5306" xr:uid="{E9A69FC8-E0AD-4F1C-A62C-E624D83065A7}"/>
    <cellStyle name="Komma 2 8 2 7" xfId="2174" xr:uid="{00000000-0005-0000-0000-00002F040000}"/>
    <cellStyle name="Komma 2 8 2 7 2" xfId="5562" xr:uid="{0C3690DD-8051-4B4D-A071-9CBE7398E233}"/>
    <cellStyle name="Komma 2 8 2 8" xfId="2690" xr:uid="{737CD49A-970A-42A5-9601-B92A6912D001}"/>
    <cellStyle name="Komma 2 8 2 9" xfId="3768" xr:uid="{9DF8D1F5-7E06-49D3-A55F-DD88FE6802AB}"/>
    <cellStyle name="Komma 2 8 3" xfId="146" xr:uid="{00000000-0005-0000-0000-000030040000}"/>
    <cellStyle name="Komma 2 8 3 2" xfId="662" xr:uid="{00000000-0005-0000-0000-000031040000}"/>
    <cellStyle name="Komma 2 8 3 2 2" xfId="1601" xr:uid="{00000000-0005-0000-0000-000032040000}"/>
    <cellStyle name="Komma 2 8 3 2 2 2" xfId="3581" xr:uid="{DEC78B51-7864-4EA4-A0B4-4841C5B80412}"/>
    <cellStyle name="Komma 2 8 3 2 2 3" xfId="4989" xr:uid="{D9E1AFFA-7E81-4CFF-9990-9076F7EDF824}"/>
    <cellStyle name="Komma 2 8 3 2 3" xfId="2370" xr:uid="{00000000-0005-0000-0000-000033040000}"/>
    <cellStyle name="Komma 2 8 3 2 3 2" xfId="5758" xr:uid="{29544781-F5C6-416A-94E5-3F1E76C9228A}"/>
    <cellStyle name="Komma 2 8 3 2 4" xfId="2888" xr:uid="{F0CB99F8-D1E2-4D7C-90A5-0BCC674DD78C}"/>
    <cellStyle name="Komma 2 8 3 2 5" xfId="4221" xr:uid="{5EFC772C-A866-4A01-936A-52A8CE2B267E}"/>
    <cellStyle name="Komma 2 8 3 3" xfId="404" xr:uid="{00000000-0005-0000-0000-000034040000}"/>
    <cellStyle name="Komma 2 8 3 3 2" xfId="3324" xr:uid="{301D35D7-779E-4391-9D3E-B9AA7D94E43B}"/>
    <cellStyle name="Komma 2 8 3 3 3" xfId="3965" xr:uid="{9CC08DE3-6D47-40C5-8938-938164C49DAB}"/>
    <cellStyle name="Komma 2 8 3 4" xfId="1089" xr:uid="{00000000-0005-0000-0000-000035040000}"/>
    <cellStyle name="Komma 2 8 3 4 2" xfId="4479" xr:uid="{E5A3F1B3-ED14-4926-BD27-2F69A8DA082E}"/>
    <cellStyle name="Komma 2 8 3 5" xfId="1344" xr:uid="{00000000-0005-0000-0000-000036040000}"/>
    <cellStyle name="Komma 2 8 3 5 2" xfId="4734" xr:uid="{A50D8DAF-46AB-4647-BCD6-C501E7A92300}"/>
    <cellStyle name="Komma 2 8 3 6" xfId="1859" xr:uid="{00000000-0005-0000-0000-000037040000}"/>
    <cellStyle name="Komma 2 8 3 6 2" xfId="5247" xr:uid="{2CCA12A5-77B2-421F-837A-02A4CD372A2E}"/>
    <cellStyle name="Komma 2 8 3 7" xfId="2115" xr:uid="{00000000-0005-0000-0000-000038040000}"/>
    <cellStyle name="Komma 2 8 3 7 2" xfId="5503" xr:uid="{3C343EEB-8EAC-46B8-9C31-CF24301F1CF2}"/>
    <cellStyle name="Komma 2 8 3 8" xfId="2631" xr:uid="{90AD8728-134D-44E3-AE9D-C6C66339153F}"/>
    <cellStyle name="Komma 2 8 3 9" xfId="3040" xr:uid="{2AB1B370-1CDF-4F08-9765-C04BCB580701}"/>
    <cellStyle name="Komma 2 8 4" xfId="551" xr:uid="{00000000-0005-0000-0000-000039040000}"/>
    <cellStyle name="Komma 2 8 4 2" xfId="1490" xr:uid="{00000000-0005-0000-0000-00003A040000}"/>
    <cellStyle name="Komma 2 8 4 2 2" xfId="3470" xr:uid="{6C654AF5-28E9-4EE5-873C-856E5FF11EC7}"/>
    <cellStyle name="Komma 2 8 4 2 3" xfId="4878" xr:uid="{BFEF3A49-A5A7-4652-9CBA-225023933D27}"/>
    <cellStyle name="Komma 2 8 4 3" xfId="2259" xr:uid="{00000000-0005-0000-0000-00003B040000}"/>
    <cellStyle name="Komma 2 8 4 3 2" xfId="5647" xr:uid="{8E6ADC24-C34C-47D1-A7B2-EA5F01F7A770}"/>
    <cellStyle name="Komma 2 8 4 4" xfId="2777" xr:uid="{C3E3FE33-D668-4819-B86D-3746CCDE806D}"/>
    <cellStyle name="Komma 2 8 4 5" xfId="4110" xr:uid="{9BD3EA8F-ACBD-4F39-82B1-77BE5BD11351}"/>
    <cellStyle name="Komma 2 8 5" xfId="293" xr:uid="{00000000-0005-0000-0000-00003C040000}"/>
    <cellStyle name="Komma 2 8 5 2" xfId="3213" xr:uid="{6F48E4B8-35CC-4268-B15A-4DC90FB067EE}"/>
    <cellStyle name="Komma 2 8 5 3" xfId="3854" xr:uid="{0996C90B-7625-481F-9C17-0F6DBABFA696}"/>
    <cellStyle name="Komma 2 8 6" xfId="978" xr:uid="{00000000-0005-0000-0000-00003D040000}"/>
    <cellStyle name="Komma 2 8 6 2" xfId="4368" xr:uid="{004D6E87-45FB-445F-A95B-EB0B449D9AA2}"/>
    <cellStyle name="Komma 2 8 7" xfId="1233" xr:uid="{00000000-0005-0000-0000-00003E040000}"/>
    <cellStyle name="Komma 2 8 7 2" xfId="4623" xr:uid="{32140918-8309-4C28-A7E3-3460C807AF91}"/>
    <cellStyle name="Komma 2 8 8" xfId="1748" xr:uid="{00000000-0005-0000-0000-00003F040000}"/>
    <cellStyle name="Komma 2 8 8 2" xfId="5136" xr:uid="{B0FDA2A9-0419-4A66-958F-BB97E538DA23}"/>
    <cellStyle name="Komma 2 8 9" xfId="2004" xr:uid="{00000000-0005-0000-0000-000040040000}"/>
    <cellStyle name="Komma 2 8 9 2" xfId="5392" xr:uid="{44D85151-895D-48A9-9367-477189861895}"/>
    <cellStyle name="Komma 2 9" xfId="173" xr:uid="{00000000-0005-0000-0000-000041040000}"/>
    <cellStyle name="Komma 2 9 2" xfId="689" xr:uid="{00000000-0005-0000-0000-000042040000}"/>
    <cellStyle name="Komma 2 9 2 2" xfId="1628" xr:uid="{00000000-0005-0000-0000-000043040000}"/>
    <cellStyle name="Komma 2 9 2 2 2" xfId="3608" xr:uid="{8DA33933-23B0-49BF-AAEC-2622C3CC6753}"/>
    <cellStyle name="Komma 2 9 2 2 3" xfId="5016" xr:uid="{905E6CCD-7523-413B-BD99-DA8D4B070E64}"/>
    <cellStyle name="Komma 2 9 2 3" xfId="2397" xr:uid="{00000000-0005-0000-0000-000044040000}"/>
    <cellStyle name="Komma 2 9 2 3 2" xfId="5785" xr:uid="{763CF378-30FB-4DBF-8895-78D227BAF236}"/>
    <cellStyle name="Komma 2 9 2 4" xfId="2915" xr:uid="{8A1233AE-0AD4-4ED1-AFBD-EA738E0066C5}"/>
    <cellStyle name="Komma 2 9 2 5" xfId="4248" xr:uid="{39235FDA-1211-4C9C-9F16-18036749FA0C}"/>
    <cellStyle name="Komma 2 9 3" xfId="431" xr:uid="{00000000-0005-0000-0000-000045040000}"/>
    <cellStyle name="Komma 2 9 3 2" xfId="3351" xr:uid="{1D0E6E35-38D9-493E-AB04-7BCF46E13B26}"/>
    <cellStyle name="Komma 2 9 3 3" xfId="3992" xr:uid="{79C538BB-CCB8-4E9B-945C-34ACC05C1F5A}"/>
    <cellStyle name="Komma 2 9 4" xfId="1116" xr:uid="{00000000-0005-0000-0000-000046040000}"/>
    <cellStyle name="Komma 2 9 4 2" xfId="4506" xr:uid="{79FBC326-DF77-41BC-B015-0A5C3EF59C9F}"/>
    <cellStyle name="Komma 2 9 5" xfId="1371" xr:uid="{00000000-0005-0000-0000-000047040000}"/>
    <cellStyle name="Komma 2 9 5 2" xfId="4761" xr:uid="{EC671749-2AC4-4A6D-B66A-DED30E949CF0}"/>
    <cellStyle name="Komma 2 9 6" xfId="1886" xr:uid="{00000000-0005-0000-0000-000048040000}"/>
    <cellStyle name="Komma 2 9 6 2" xfId="5274" xr:uid="{7E2B4E40-2038-43D6-A209-75D34991EFC3}"/>
    <cellStyle name="Komma 2 9 7" xfId="2142" xr:uid="{00000000-0005-0000-0000-000049040000}"/>
    <cellStyle name="Komma 2 9 7 2" xfId="5530" xr:uid="{45FB82EE-00D9-4B49-9B1F-B12130F01764}"/>
    <cellStyle name="Komma 2 9 8" xfId="2658" xr:uid="{F1B4686D-79C6-4819-8608-20CB7BBE3745}"/>
    <cellStyle name="Komma 2 9 9" xfId="3013" xr:uid="{01E19F7D-CB1A-4D33-A149-8C70FA11B9DD}"/>
    <cellStyle name="Komma 3" xfId="4" xr:uid="{00000000-0005-0000-0000-00004A040000}"/>
    <cellStyle name="Komma 3 10" xfId="520" xr:uid="{00000000-0005-0000-0000-00004B040000}"/>
    <cellStyle name="Komma 3 10 2" xfId="938" xr:uid="{00000000-0005-0000-0000-00004C040000}"/>
    <cellStyle name="Komma 3 10 2 2" xfId="3725" xr:uid="{CFB521A0-116E-4F2E-8ECE-57216A882811}"/>
    <cellStyle name="Komma 3 10 2 3" xfId="4334" xr:uid="{5827F77D-A9BB-4633-B066-A7BC4A83B1DC}"/>
    <cellStyle name="Komma 3 10 3" xfId="1714" xr:uid="{00000000-0005-0000-0000-00004D040000}"/>
    <cellStyle name="Komma 3 10 3 2" xfId="5102" xr:uid="{CA4A2A06-0618-4409-A939-BBAF24F0E8D5}"/>
    <cellStyle name="Komma 3 10 4" xfId="2483" xr:uid="{00000000-0005-0000-0000-00004E040000}"/>
    <cellStyle name="Komma 3 10 4 2" xfId="5871" xr:uid="{544F0F2A-9591-4159-9517-9076A0FA7B23}"/>
    <cellStyle name="Komma 3 10 5" xfId="3162" xr:uid="{88DD680C-8646-4A4E-99F4-968EDA6BDE08}"/>
    <cellStyle name="Komma 3 10 6" xfId="4079" xr:uid="{699A1292-BB2F-4297-8A3F-0FDF50933430}"/>
    <cellStyle name="Komma 3 11" xfId="262" xr:uid="{00000000-0005-0000-0000-00004F040000}"/>
    <cellStyle name="Komma 3 11 2" xfId="1459" xr:uid="{00000000-0005-0000-0000-000050040000}"/>
    <cellStyle name="Komma 3 11 2 2" xfId="3439" xr:uid="{F7A2612E-1057-4B16-9D5C-71E16084F56C}"/>
    <cellStyle name="Komma 3 11 2 3" xfId="4847" xr:uid="{E4EDC5B8-EC93-45B1-9E68-695BFDA56822}"/>
    <cellStyle name="Komma 3 11 3" xfId="2228" xr:uid="{00000000-0005-0000-0000-000051040000}"/>
    <cellStyle name="Komma 3 11 3 2" xfId="5616" xr:uid="{2ED1232D-0803-472B-9E1F-B6A32925D673}"/>
    <cellStyle name="Komma 3 11 4" xfId="2746" xr:uid="{97691F76-2A1B-418B-91D2-3852AAA93565}"/>
    <cellStyle name="Komma 3 11 5" xfId="3823" xr:uid="{1F0ADDA9-B8F5-4CA9-8499-C53390953A5B}"/>
    <cellStyle name="Komma 3 12" xfId="947" xr:uid="{00000000-0005-0000-0000-000052040000}"/>
    <cellStyle name="Komma 3 12 2" xfId="3182" xr:uid="{5F013AA8-D259-4901-8AB0-BE638F78D575}"/>
    <cellStyle name="Komma 3 12 3" xfId="4337" xr:uid="{48FB1679-BEBA-4C03-BF5E-6989A9381BE7}"/>
    <cellStyle name="Komma 3 13" xfId="1202" xr:uid="{00000000-0005-0000-0000-000053040000}"/>
    <cellStyle name="Komma 3 13 2" xfId="4592" xr:uid="{EDDEED83-719F-44CE-9A67-ECD42DBB0165}"/>
    <cellStyle name="Komma 3 14" xfId="1717" xr:uid="{00000000-0005-0000-0000-000054040000}"/>
    <cellStyle name="Komma 3 14 2" xfId="5105" xr:uid="{771254A4-3AAC-4BAA-A381-EBBB70D3EF56}"/>
    <cellStyle name="Komma 3 15" xfId="1973" xr:uid="{00000000-0005-0000-0000-000055040000}"/>
    <cellStyle name="Komma 3 15 2" xfId="5361" xr:uid="{CAD40CBB-13AC-411D-B91C-7C8EC8EE6781}"/>
    <cellStyle name="Komma 3 16" xfId="2489" xr:uid="{49CD4CE7-D7AF-4625-A5C7-E52DA7355463}"/>
    <cellStyle name="Komma 3 17" xfId="3124" xr:uid="{E6DE65B7-0733-441B-85FA-5929BABF4956}"/>
    <cellStyle name="Komma 3 2" xfId="11" xr:uid="{00000000-0005-0000-0000-000056040000}"/>
    <cellStyle name="Komma 3 2 10" xfId="954" xr:uid="{00000000-0005-0000-0000-000057040000}"/>
    <cellStyle name="Komma 3 2 10 2" xfId="4344" xr:uid="{537D7EAF-FE6A-4DC6-9573-2096E34715C4}"/>
    <cellStyle name="Komma 3 2 11" xfId="1209" xr:uid="{00000000-0005-0000-0000-000058040000}"/>
    <cellStyle name="Komma 3 2 11 2" xfId="4599" xr:uid="{CC59B75B-B89B-4C8A-8FB8-12CF97E749FF}"/>
    <cellStyle name="Komma 3 2 12" xfId="1724" xr:uid="{00000000-0005-0000-0000-000059040000}"/>
    <cellStyle name="Komma 3 2 12 2" xfId="5112" xr:uid="{2E41944F-69CB-4F5A-9B53-59329A142D4F}"/>
    <cellStyle name="Komma 3 2 13" xfId="1980" xr:uid="{00000000-0005-0000-0000-00005A040000}"/>
    <cellStyle name="Komma 3 2 13 2" xfId="5368" xr:uid="{BAA25B10-A8C9-49B8-A9FF-D0967F8E681B}"/>
    <cellStyle name="Komma 3 2 14" xfId="2496" xr:uid="{9F17AF9F-A6C7-414C-93FE-63864337C4D1}"/>
    <cellStyle name="Komma 3 2 15" xfId="3008" xr:uid="{1F23B7A7-3D96-4B33-B142-D74E1B4ABCF6}"/>
    <cellStyle name="Komma 3 2 2" xfId="31" xr:uid="{00000000-0005-0000-0000-00005B040000}"/>
    <cellStyle name="Komma 3 2 2 10" xfId="1744" xr:uid="{00000000-0005-0000-0000-00005C040000}"/>
    <cellStyle name="Komma 3 2 2 10 2" xfId="5132" xr:uid="{DA7354BE-C416-42B9-82F6-EA673067A8C9}"/>
    <cellStyle name="Komma 3 2 2 11" xfId="2000" xr:uid="{00000000-0005-0000-0000-00005D040000}"/>
    <cellStyle name="Komma 3 2 2 11 2" xfId="5388" xr:uid="{9D3E610D-416F-4C68-90F8-4A7E1448221E}"/>
    <cellStyle name="Komma 3 2 2 12" xfId="2516" xr:uid="{53117E6E-9B7F-471D-A5FC-1F3EB7B7B179}"/>
    <cellStyle name="Komma 3 2 2 13" xfId="3158" xr:uid="{73715F1F-B0D4-4237-90F9-AE67873C0962}"/>
    <cellStyle name="Komma 3 2 2 2" xfId="85" xr:uid="{00000000-0005-0000-0000-00005E040000}"/>
    <cellStyle name="Komma 3 2 2 2 10" xfId="2570" xr:uid="{5819315C-0336-4DB6-A205-590DF5AC8755}"/>
    <cellStyle name="Komma 3 2 2 2 11" xfId="3101" xr:uid="{3DE3B8BF-C4E4-4A68-B03A-006B07A89DA0}"/>
    <cellStyle name="Komma 3 2 2 2 2" xfId="255" xr:uid="{00000000-0005-0000-0000-00005F040000}"/>
    <cellStyle name="Komma 3 2 2 2 2 2" xfId="771" xr:uid="{00000000-0005-0000-0000-000060040000}"/>
    <cellStyle name="Komma 3 2 2 2 2 2 2" xfId="1710" xr:uid="{00000000-0005-0000-0000-000061040000}"/>
    <cellStyle name="Komma 3 2 2 2 2 2 2 2" xfId="3690" xr:uid="{70BA555B-8DC8-4624-AC75-92BD6A9D59BB}"/>
    <cellStyle name="Komma 3 2 2 2 2 2 2 3" xfId="5098" xr:uid="{66E91836-A9DA-40F0-8F5C-BADD0A94498B}"/>
    <cellStyle name="Komma 3 2 2 2 2 2 3" xfId="2479" xr:uid="{00000000-0005-0000-0000-000062040000}"/>
    <cellStyle name="Komma 3 2 2 2 2 2 3 2" xfId="5867" xr:uid="{00DEF7E7-1CE3-44D3-9410-7FEE900A52A2}"/>
    <cellStyle name="Komma 3 2 2 2 2 2 4" xfId="2997" xr:uid="{3BB99900-783A-4F73-B5C3-341CF4137EFC}"/>
    <cellStyle name="Komma 3 2 2 2 2 2 5" xfId="4330" xr:uid="{47760BDB-25A5-4A50-8FF5-A328A95FC7A3}"/>
    <cellStyle name="Komma 3 2 2 2 2 3" xfId="513" xr:uid="{00000000-0005-0000-0000-000063040000}"/>
    <cellStyle name="Komma 3 2 2 2 2 3 2" xfId="3433" xr:uid="{955EDC8C-3251-447C-848C-B50B2AE8825C}"/>
    <cellStyle name="Komma 3 2 2 2 2 3 3" xfId="4074" xr:uid="{E76B5729-DBDF-483F-AD9A-F7953AEAF1AB}"/>
    <cellStyle name="Komma 3 2 2 2 2 4" xfId="1198" xr:uid="{00000000-0005-0000-0000-000064040000}"/>
    <cellStyle name="Komma 3 2 2 2 2 4 2" xfId="4588" xr:uid="{0DE1A648-E3D5-4735-9BB2-86F442FDD4A7}"/>
    <cellStyle name="Komma 3 2 2 2 2 5" xfId="1453" xr:uid="{00000000-0005-0000-0000-000065040000}"/>
    <cellStyle name="Komma 3 2 2 2 2 5 2" xfId="4843" xr:uid="{45D82679-607B-4782-8E9F-6A86A123CD1C}"/>
    <cellStyle name="Komma 3 2 2 2 2 6" xfId="1968" xr:uid="{00000000-0005-0000-0000-000066040000}"/>
    <cellStyle name="Komma 3 2 2 2 2 6 2" xfId="5356" xr:uid="{CFD362F9-B75D-4EEE-95A0-735957053EEF}"/>
    <cellStyle name="Komma 3 2 2 2 2 7" xfId="2224" xr:uid="{00000000-0005-0000-0000-000067040000}"/>
    <cellStyle name="Komma 3 2 2 2 2 7 2" xfId="5612" xr:uid="{F898814E-C904-45CE-9200-98CDCEA79A9A}"/>
    <cellStyle name="Komma 3 2 2 2 2 8" xfId="2740" xr:uid="{008FB3E4-50E8-4470-8E2E-48EAE0E9727A}"/>
    <cellStyle name="Komma 3 2 2 2 2 9" xfId="3818" xr:uid="{B691B5DB-EBA7-4BA0-83FE-A6BD525E709D}"/>
    <cellStyle name="Komma 3 2 2 2 3" xfId="139" xr:uid="{00000000-0005-0000-0000-000068040000}"/>
    <cellStyle name="Komma 3 2 2 2 3 2" xfId="655" xr:uid="{00000000-0005-0000-0000-000069040000}"/>
    <cellStyle name="Komma 3 2 2 2 3 2 2" xfId="1594" xr:uid="{00000000-0005-0000-0000-00006A040000}"/>
    <cellStyle name="Komma 3 2 2 2 3 2 2 2" xfId="3574" xr:uid="{48BD9887-D634-4444-B671-51696AFC09A9}"/>
    <cellStyle name="Komma 3 2 2 2 3 2 2 3" xfId="4982" xr:uid="{CC3529AA-E6FA-4EDF-A80A-903FC3CBCE72}"/>
    <cellStyle name="Komma 3 2 2 2 3 2 3" xfId="2363" xr:uid="{00000000-0005-0000-0000-00006B040000}"/>
    <cellStyle name="Komma 3 2 2 2 3 2 3 2" xfId="5751" xr:uid="{CF8B84ED-2D91-4245-8AEA-E6409450A597}"/>
    <cellStyle name="Komma 3 2 2 2 3 2 4" xfId="2881" xr:uid="{6DB18705-AD9D-474A-834C-AC46397A803C}"/>
    <cellStyle name="Komma 3 2 2 2 3 2 5" xfId="4214" xr:uid="{BBA41F57-2893-47C6-B5E6-DB326BA4DDDB}"/>
    <cellStyle name="Komma 3 2 2 2 3 3" xfId="397" xr:uid="{00000000-0005-0000-0000-00006C040000}"/>
    <cellStyle name="Komma 3 2 2 2 3 3 2" xfId="3317" xr:uid="{32B9DEFF-CAC4-42E9-92A1-3F29313291BA}"/>
    <cellStyle name="Komma 3 2 2 2 3 3 3" xfId="3958" xr:uid="{BB771EE3-6DCA-424B-91B0-9DF2577E3205}"/>
    <cellStyle name="Komma 3 2 2 2 3 4" xfId="1082" xr:uid="{00000000-0005-0000-0000-00006D040000}"/>
    <cellStyle name="Komma 3 2 2 2 3 4 2" xfId="4472" xr:uid="{A4C482B7-A4CD-46A6-BB97-EAAF636D9F7E}"/>
    <cellStyle name="Komma 3 2 2 2 3 5" xfId="1337" xr:uid="{00000000-0005-0000-0000-00006E040000}"/>
    <cellStyle name="Komma 3 2 2 2 3 5 2" xfId="4727" xr:uid="{14221ED0-7BBC-4C8C-A2DA-FE84B546A7BD}"/>
    <cellStyle name="Komma 3 2 2 2 3 6" xfId="1852" xr:uid="{00000000-0005-0000-0000-00006F040000}"/>
    <cellStyle name="Komma 3 2 2 2 3 6 2" xfId="5240" xr:uid="{22A9D2AB-FE33-4B73-BD6A-189CE150E24E}"/>
    <cellStyle name="Komma 3 2 2 2 3 7" xfId="2108" xr:uid="{00000000-0005-0000-0000-000070040000}"/>
    <cellStyle name="Komma 3 2 2 2 3 7 2" xfId="5496" xr:uid="{5A515DC3-0E31-4C29-AF58-A10659F33F43}"/>
    <cellStyle name="Komma 3 2 2 2 3 8" xfId="2624" xr:uid="{42F26007-EE27-4447-B9F2-716BAE3D0FFA}"/>
    <cellStyle name="Komma 3 2 2 2 3 9" xfId="3047" xr:uid="{8A18EB54-C21F-4CD4-AAAF-73E79771E7F7}"/>
    <cellStyle name="Komma 3 2 2 2 4" xfId="601" xr:uid="{00000000-0005-0000-0000-000071040000}"/>
    <cellStyle name="Komma 3 2 2 2 4 2" xfId="1540" xr:uid="{00000000-0005-0000-0000-000072040000}"/>
    <cellStyle name="Komma 3 2 2 2 4 2 2" xfId="3520" xr:uid="{46EABF92-94FC-45F7-8E4B-F451BF5B7C1F}"/>
    <cellStyle name="Komma 3 2 2 2 4 2 3" xfId="4928" xr:uid="{F0941B55-10B4-47B2-9FBE-5245111505DB}"/>
    <cellStyle name="Komma 3 2 2 2 4 3" xfId="2309" xr:uid="{00000000-0005-0000-0000-000073040000}"/>
    <cellStyle name="Komma 3 2 2 2 4 3 2" xfId="5697" xr:uid="{EEED2253-7E20-4A4E-9AFE-2C0B2AE9EE8B}"/>
    <cellStyle name="Komma 3 2 2 2 4 4" xfId="2827" xr:uid="{A4376B70-E1C3-4302-A9BD-6C8B990E9DC0}"/>
    <cellStyle name="Komma 3 2 2 2 4 5" xfId="4160" xr:uid="{A6098680-A4A0-4DA6-B770-BE6330C06BBF}"/>
    <cellStyle name="Komma 3 2 2 2 5" xfId="343" xr:uid="{00000000-0005-0000-0000-000074040000}"/>
    <cellStyle name="Komma 3 2 2 2 5 2" xfId="3263" xr:uid="{62E06C54-6C14-4BFD-B604-CF03F4B6D43F}"/>
    <cellStyle name="Komma 3 2 2 2 5 3" xfId="3904" xr:uid="{F4C55979-0932-4108-ADFC-0B9349232966}"/>
    <cellStyle name="Komma 3 2 2 2 6" xfId="1028" xr:uid="{00000000-0005-0000-0000-000075040000}"/>
    <cellStyle name="Komma 3 2 2 2 6 2" xfId="4418" xr:uid="{A928372A-C5EF-472C-9CF9-0AB1D5298814}"/>
    <cellStyle name="Komma 3 2 2 2 7" xfId="1283" xr:uid="{00000000-0005-0000-0000-000076040000}"/>
    <cellStyle name="Komma 3 2 2 2 7 2" xfId="4673" xr:uid="{6B459037-3162-4C8A-88C2-07A8839AFF30}"/>
    <cellStyle name="Komma 3 2 2 2 8" xfId="1798" xr:uid="{00000000-0005-0000-0000-000077040000}"/>
    <cellStyle name="Komma 3 2 2 2 8 2" xfId="5186" xr:uid="{FDD83617-51E2-4958-B0A9-FC2F72A468AA}"/>
    <cellStyle name="Komma 3 2 2 2 9" xfId="2054" xr:uid="{00000000-0005-0000-0000-000078040000}"/>
    <cellStyle name="Komma 3 2 2 2 9 2" xfId="5442" xr:uid="{17D70A38-BFE3-4820-ABB6-685D599E5437}"/>
    <cellStyle name="Komma 3 2 2 3" xfId="52" xr:uid="{00000000-0005-0000-0000-000079040000}"/>
    <cellStyle name="Komma 3 2 2 3 10" xfId="2537" xr:uid="{E0D362FE-115C-46F0-9A2D-975210D02938}"/>
    <cellStyle name="Komma 3 2 2 3 11" xfId="3114" xr:uid="{23F1ABDC-26C9-48A7-A200-095A4C818C53}"/>
    <cellStyle name="Komma 3 2 2 3 2" xfId="222" xr:uid="{00000000-0005-0000-0000-00007A040000}"/>
    <cellStyle name="Komma 3 2 2 3 2 2" xfId="738" xr:uid="{00000000-0005-0000-0000-00007B040000}"/>
    <cellStyle name="Komma 3 2 2 3 2 2 2" xfId="1677" xr:uid="{00000000-0005-0000-0000-00007C040000}"/>
    <cellStyle name="Komma 3 2 2 3 2 2 2 2" xfId="3657" xr:uid="{8F3EBA8B-E446-4AE5-80F8-3BCC41E2CE86}"/>
    <cellStyle name="Komma 3 2 2 3 2 2 2 3" xfId="5065" xr:uid="{5B547DC6-D3F8-4771-AA31-A2B493C1C49E}"/>
    <cellStyle name="Komma 3 2 2 3 2 2 3" xfId="2446" xr:uid="{00000000-0005-0000-0000-00007D040000}"/>
    <cellStyle name="Komma 3 2 2 3 2 2 3 2" xfId="5834" xr:uid="{A75183A9-CDCF-465E-B3A6-DB9CDB0B9254}"/>
    <cellStyle name="Komma 3 2 2 3 2 2 4" xfId="2964" xr:uid="{2EFB01D4-1FFC-4B56-9378-608D7F9B371A}"/>
    <cellStyle name="Komma 3 2 2 3 2 2 5" xfId="4297" xr:uid="{18C266AD-6DFF-4891-A286-9E50A300705C}"/>
    <cellStyle name="Komma 3 2 2 3 2 3" xfId="480" xr:uid="{00000000-0005-0000-0000-00007E040000}"/>
    <cellStyle name="Komma 3 2 2 3 2 3 2" xfId="3400" xr:uid="{883F4BF1-E7D8-47F6-A168-07C06ADD886F}"/>
    <cellStyle name="Komma 3 2 2 3 2 3 3" xfId="4041" xr:uid="{81AF4901-03D7-4B06-9490-EFD085A44A99}"/>
    <cellStyle name="Komma 3 2 2 3 2 4" xfId="1165" xr:uid="{00000000-0005-0000-0000-00007F040000}"/>
    <cellStyle name="Komma 3 2 2 3 2 4 2" xfId="4555" xr:uid="{E2B294C1-AD09-42B1-A1AE-6090AA3C41EE}"/>
    <cellStyle name="Komma 3 2 2 3 2 5" xfId="1420" xr:uid="{00000000-0005-0000-0000-000080040000}"/>
    <cellStyle name="Komma 3 2 2 3 2 5 2" xfId="4810" xr:uid="{D8DBAF99-2EBA-4C1B-8064-24337665781F}"/>
    <cellStyle name="Komma 3 2 2 3 2 6" xfId="1935" xr:uid="{00000000-0005-0000-0000-000081040000}"/>
    <cellStyle name="Komma 3 2 2 3 2 6 2" xfId="5323" xr:uid="{F221BC00-6FD5-4A79-BB8F-D8B29E90260D}"/>
    <cellStyle name="Komma 3 2 2 3 2 7" xfId="2191" xr:uid="{00000000-0005-0000-0000-000082040000}"/>
    <cellStyle name="Komma 3 2 2 3 2 7 2" xfId="5579" xr:uid="{6584A607-C0F9-47F3-9797-2B352909349E}"/>
    <cellStyle name="Komma 3 2 2 3 2 8" xfId="2707" xr:uid="{4AC30A71-B2E5-47C1-B3C8-36AE2B53E432}"/>
    <cellStyle name="Komma 3 2 2 3 2 9" xfId="3785" xr:uid="{F11BF70D-9999-43EE-B7C3-C29F84E23512}"/>
    <cellStyle name="Komma 3 2 2 3 3" xfId="148" xr:uid="{00000000-0005-0000-0000-000083040000}"/>
    <cellStyle name="Komma 3 2 2 3 3 2" xfId="664" xr:uid="{00000000-0005-0000-0000-000084040000}"/>
    <cellStyle name="Komma 3 2 2 3 3 2 2" xfId="1603" xr:uid="{00000000-0005-0000-0000-000085040000}"/>
    <cellStyle name="Komma 3 2 2 3 3 2 2 2" xfId="3583" xr:uid="{9932F0E0-3428-4C56-9707-6D1015442A43}"/>
    <cellStyle name="Komma 3 2 2 3 3 2 2 3" xfId="4991" xr:uid="{A7998ADD-DE25-45DB-A8EE-9EA96C4E9F5F}"/>
    <cellStyle name="Komma 3 2 2 3 3 2 3" xfId="2372" xr:uid="{00000000-0005-0000-0000-000086040000}"/>
    <cellStyle name="Komma 3 2 2 3 3 2 3 2" xfId="5760" xr:uid="{9CF23179-57BD-4C8E-A955-19611F580B8E}"/>
    <cellStyle name="Komma 3 2 2 3 3 2 4" xfId="2890" xr:uid="{5F1B3BBD-7CFB-48FF-BDEF-472CCA90B312}"/>
    <cellStyle name="Komma 3 2 2 3 3 2 5" xfId="4223" xr:uid="{2D876B0C-F727-4F63-82C6-F3B3DF842717}"/>
    <cellStyle name="Komma 3 2 2 3 3 3" xfId="406" xr:uid="{00000000-0005-0000-0000-000087040000}"/>
    <cellStyle name="Komma 3 2 2 3 3 3 2" xfId="3326" xr:uid="{7DD42134-E85E-4CE5-8DBA-D88D8C3326C4}"/>
    <cellStyle name="Komma 3 2 2 3 3 3 3" xfId="3967" xr:uid="{E5AE8F86-969D-40E3-8EFA-9CC3FBE14EBF}"/>
    <cellStyle name="Komma 3 2 2 3 3 4" xfId="1091" xr:uid="{00000000-0005-0000-0000-000088040000}"/>
    <cellStyle name="Komma 3 2 2 3 3 4 2" xfId="4481" xr:uid="{DC9398DD-51BF-4EB5-9974-449AD4C18FC5}"/>
    <cellStyle name="Komma 3 2 2 3 3 5" xfId="1346" xr:uid="{00000000-0005-0000-0000-000089040000}"/>
    <cellStyle name="Komma 3 2 2 3 3 5 2" xfId="4736" xr:uid="{B001BEA9-A5C9-48FF-8918-43E43ED24876}"/>
    <cellStyle name="Komma 3 2 2 3 3 6" xfId="1861" xr:uid="{00000000-0005-0000-0000-00008A040000}"/>
    <cellStyle name="Komma 3 2 2 3 3 6 2" xfId="5249" xr:uid="{0AFFE354-38A2-4269-BF0B-2129AA91C67A}"/>
    <cellStyle name="Komma 3 2 2 3 3 7" xfId="2117" xr:uid="{00000000-0005-0000-0000-00008B040000}"/>
    <cellStyle name="Komma 3 2 2 3 3 7 2" xfId="5505" xr:uid="{FB64C5F7-CCD5-4409-9E66-F9C42E2082FD}"/>
    <cellStyle name="Komma 3 2 2 3 3 8" xfId="2633" xr:uid="{250FC66F-7920-45C8-A7E0-FAB70878A0C2}"/>
    <cellStyle name="Komma 3 2 2 3 3 9" xfId="3038" xr:uid="{B1D8F5CD-A11C-4A77-B603-8994145B50FA}"/>
    <cellStyle name="Komma 3 2 2 3 4" xfId="568" xr:uid="{00000000-0005-0000-0000-00008C040000}"/>
    <cellStyle name="Komma 3 2 2 3 4 2" xfId="1507" xr:uid="{00000000-0005-0000-0000-00008D040000}"/>
    <cellStyle name="Komma 3 2 2 3 4 2 2" xfId="3487" xr:uid="{9629CC09-1780-4A2A-BE5A-8CD5E0693CAF}"/>
    <cellStyle name="Komma 3 2 2 3 4 2 3" xfId="4895" xr:uid="{EBBDA2B0-124E-405B-87FF-00432F0AB47B}"/>
    <cellStyle name="Komma 3 2 2 3 4 3" xfId="2276" xr:uid="{00000000-0005-0000-0000-00008E040000}"/>
    <cellStyle name="Komma 3 2 2 3 4 3 2" xfId="5664" xr:uid="{505C4EC2-6C54-40D6-926D-FB4B43D6E03F}"/>
    <cellStyle name="Komma 3 2 2 3 4 4" xfId="2794" xr:uid="{38346D0B-6BD7-4CE9-942A-FC7928E460B6}"/>
    <cellStyle name="Komma 3 2 2 3 4 5" xfId="4127" xr:uid="{8A323738-5A6E-43D0-957E-DA471E8EAF6C}"/>
    <cellStyle name="Komma 3 2 2 3 5" xfId="310" xr:uid="{00000000-0005-0000-0000-00008F040000}"/>
    <cellStyle name="Komma 3 2 2 3 5 2" xfId="3230" xr:uid="{3A48B118-3160-42D4-A36A-EED2F1F1317F}"/>
    <cellStyle name="Komma 3 2 2 3 5 3" xfId="3871" xr:uid="{08FA4558-C268-4CB9-A933-A7E1C9F30597}"/>
    <cellStyle name="Komma 3 2 2 3 6" xfId="995" xr:uid="{00000000-0005-0000-0000-000090040000}"/>
    <cellStyle name="Komma 3 2 2 3 6 2" xfId="4385" xr:uid="{22A59599-2964-4C54-961E-07B26BC1C0B1}"/>
    <cellStyle name="Komma 3 2 2 3 7" xfId="1250" xr:uid="{00000000-0005-0000-0000-000091040000}"/>
    <cellStyle name="Komma 3 2 2 3 7 2" xfId="4640" xr:uid="{1F4106E2-87F4-4DCD-89DC-EE16E1C71A04}"/>
    <cellStyle name="Komma 3 2 2 3 8" xfId="1765" xr:uid="{00000000-0005-0000-0000-000092040000}"/>
    <cellStyle name="Komma 3 2 2 3 8 2" xfId="5153" xr:uid="{21B71A73-34C5-46C3-AC02-85E31992534D}"/>
    <cellStyle name="Komma 3 2 2 3 9" xfId="2021" xr:uid="{00000000-0005-0000-0000-000093040000}"/>
    <cellStyle name="Komma 3 2 2 3 9 2" xfId="5409" xr:uid="{D3884E2C-6F3A-4FDB-A38F-34E197793846}"/>
    <cellStyle name="Komma 3 2 2 4" xfId="201" xr:uid="{00000000-0005-0000-0000-000094040000}"/>
    <cellStyle name="Komma 3 2 2 4 2" xfId="717" xr:uid="{00000000-0005-0000-0000-000095040000}"/>
    <cellStyle name="Komma 3 2 2 4 2 2" xfId="1656" xr:uid="{00000000-0005-0000-0000-000096040000}"/>
    <cellStyle name="Komma 3 2 2 4 2 2 2" xfId="3636" xr:uid="{AC14816C-AB60-49F2-9917-800756C938C1}"/>
    <cellStyle name="Komma 3 2 2 4 2 2 3" xfId="5044" xr:uid="{2D70CE1F-B3B4-4420-9C09-A6C6947860D9}"/>
    <cellStyle name="Komma 3 2 2 4 2 3" xfId="2425" xr:uid="{00000000-0005-0000-0000-000097040000}"/>
    <cellStyle name="Komma 3 2 2 4 2 3 2" xfId="5813" xr:uid="{32D11DD4-A26D-45B9-8B54-B5715F117E15}"/>
    <cellStyle name="Komma 3 2 2 4 2 4" xfId="2943" xr:uid="{6EA3EC9B-CF26-46CD-86CB-8351530E52B2}"/>
    <cellStyle name="Komma 3 2 2 4 2 5" xfId="4276" xr:uid="{76561B3B-6243-478B-A376-815336B8B638}"/>
    <cellStyle name="Komma 3 2 2 4 3" xfId="459" xr:uid="{00000000-0005-0000-0000-000098040000}"/>
    <cellStyle name="Komma 3 2 2 4 3 2" xfId="3379" xr:uid="{236BF153-89B9-4883-895D-27AB6F597259}"/>
    <cellStyle name="Komma 3 2 2 4 3 3" xfId="4020" xr:uid="{06178B6B-117D-464C-9836-0DD9CD2BC7A9}"/>
    <cellStyle name="Komma 3 2 2 4 4" xfId="1144" xr:uid="{00000000-0005-0000-0000-000099040000}"/>
    <cellStyle name="Komma 3 2 2 4 4 2" xfId="4534" xr:uid="{8C3EEC17-B1C0-4F9D-BBCC-8702D8C121F8}"/>
    <cellStyle name="Komma 3 2 2 4 5" xfId="1399" xr:uid="{00000000-0005-0000-0000-00009A040000}"/>
    <cellStyle name="Komma 3 2 2 4 5 2" xfId="4789" xr:uid="{E48D5A95-45BC-4F77-AC30-3A5BFC06C50B}"/>
    <cellStyle name="Komma 3 2 2 4 6" xfId="1914" xr:uid="{00000000-0005-0000-0000-00009B040000}"/>
    <cellStyle name="Komma 3 2 2 4 6 2" xfId="5302" xr:uid="{C43D7507-B5F6-4086-BEF8-3A8933CF5FE3}"/>
    <cellStyle name="Komma 3 2 2 4 7" xfId="2170" xr:uid="{00000000-0005-0000-0000-00009C040000}"/>
    <cellStyle name="Komma 3 2 2 4 7 2" xfId="5558" xr:uid="{DEC84C18-771E-47CA-829F-2B69EC44C1C4}"/>
    <cellStyle name="Komma 3 2 2 4 8" xfId="2686" xr:uid="{5053F856-97FB-404F-9C51-C43D0140C1B2}"/>
    <cellStyle name="Komma 3 2 2 4 9" xfId="3764" xr:uid="{3AAA52E2-187E-4A2A-80A5-ABD14676A05A}"/>
    <cellStyle name="Komma 3 2 2 5" xfId="107" xr:uid="{00000000-0005-0000-0000-00009D040000}"/>
    <cellStyle name="Komma 3 2 2 5 2" xfId="623" xr:uid="{00000000-0005-0000-0000-00009E040000}"/>
    <cellStyle name="Komma 3 2 2 5 2 2" xfId="1562" xr:uid="{00000000-0005-0000-0000-00009F040000}"/>
    <cellStyle name="Komma 3 2 2 5 2 2 2" xfId="3542" xr:uid="{74F34A01-FE02-4735-9653-36A0AF44BDDD}"/>
    <cellStyle name="Komma 3 2 2 5 2 2 3" xfId="4950" xr:uid="{3F5B5CD3-A532-4EAE-9668-4B1162DA106C}"/>
    <cellStyle name="Komma 3 2 2 5 2 3" xfId="2331" xr:uid="{00000000-0005-0000-0000-0000A0040000}"/>
    <cellStyle name="Komma 3 2 2 5 2 3 2" xfId="5719" xr:uid="{A9983BE6-3499-462A-A478-0576FF2FAA58}"/>
    <cellStyle name="Komma 3 2 2 5 2 4" xfId="2849" xr:uid="{468903A7-E6D5-4148-9CA2-C8B0F6B802B4}"/>
    <cellStyle name="Komma 3 2 2 5 2 5" xfId="4182" xr:uid="{E023C7B6-A10F-44FF-8B65-ACF4F3156DFF}"/>
    <cellStyle name="Komma 3 2 2 5 3" xfId="365" xr:uid="{00000000-0005-0000-0000-0000A1040000}"/>
    <cellStyle name="Komma 3 2 2 5 3 2" xfId="3285" xr:uid="{942D2954-23BD-47FB-ACFF-C35E1F19EEB4}"/>
    <cellStyle name="Komma 3 2 2 5 3 3" xfId="3926" xr:uid="{2EC476ED-D873-4AF5-8F00-6A8907696109}"/>
    <cellStyle name="Komma 3 2 2 5 4" xfId="1050" xr:uid="{00000000-0005-0000-0000-0000A2040000}"/>
    <cellStyle name="Komma 3 2 2 5 4 2" xfId="4440" xr:uid="{98D78D7F-40B7-4E25-897D-1548AFE7D873}"/>
    <cellStyle name="Komma 3 2 2 5 5" xfId="1305" xr:uid="{00000000-0005-0000-0000-0000A3040000}"/>
    <cellStyle name="Komma 3 2 2 5 5 2" xfId="4695" xr:uid="{EFF2980D-1385-4905-8453-4B2DA7D40DCA}"/>
    <cellStyle name="Komma 3 2 2 5 6" xfId="1820" xr:uid="{00000000-0005-0000-0000-0000A4040000}"/>
    <cellStyle name="Komma 3 2 2 5 6 2" xfId="5208" xr:uid="{60E01E8B-119F-4302-A9A5-75ED860DDD60}"/>
    <cellStyle name="Komma 3 2 2 5 7" xfId="2076" xr:uid="{00000000-0005-0000-0000-0000A5040000}"/>
    <cellStyle name="Komma 3 2 2 5 7 2" xfId="5464" xr:uid="{095B62C7-0CFC-407F-A5A2-6E376C4FF61B}"/>
    <cellStyle name="Komma 3 2 2 5 8" xfId="2592" xr:uid="{1B717B4B-8969-4047-8412-96CD2CBB7072}"/>
    <cellStyle name="Komma 3 2 2 5 9" xfId="3079" xr:uid="{6D0C1981-AF76-4EDD-9B72-F8BE102B424E}"/>
    <cellStyle name="Komma 3 2 2 6" xfId="547" xr:uid="{00000000-0005-0000-0000-0000A6040000}"/>
    <cellStyle name="Komma 3 2 2 6 2" xfId="1486" xr:uid="{00000000-0005-0000-0000-0000A7040000}"/>
    <cellStyle name="Komma 3 2 2 6 2 2" xfId="3466" xr:uid="{5DBA24BD-5946-4E73-A1DA-A694DA6A0781}"/>
    <cellStyle name="Komma 3 2 2 6 2 3" xfId="4874" xr:uid="{ECD81B9E-94DB-4ACC-A3E7-5415372C1C78}"/>
    <cellStyle name="Komma 3 2 2 6 3" xfId="2255" xr:uid="{00000000-0005-0000-0000-0000A8040000}"/>
    <cellStyle name="Komma 3 2 2 6 3 2" xfId="5643" xr:uid="{F0E1D449-C7A1-4D70-9B11-A49DCE35FAF2}"/>
    <cellStyle name="Komma 3 2 2 6 4" xfId="2773" xr:uid="{E3F7999A-97B4-4604-9309-4D1B81F07490}"/>
    <cellStyle name="Komma 3 2 2 6 5" xfId="4106" xr:uid="{291FD43B-56BF-4B4D-A463-D51A46452742}"/>
    <cellStyle name="Komma 3 2 2 7" xfId="289" xr:uid="{00000000-0005-0000-0000-0000A9040000}"/>
    <cellStyle name="Komma 3 2 2 7 2" xfId="3209" xr:uid="{F6D8DAA0-9585-4A07-85F8-455ABC420F14}"/>
    <cellStyle name="Komma 3 2 2 7 3" xfId="3850" xr:uid="{B9FE89D4-8DD1-4410-AC80-045CBB15BEB2}"/>
    <cellStyle name="Komma 3 2 2 8" xfId="974" xr:uid="{00000000-0005-0000-0000-0000AA040000}"/>
    <cellStyle name="Komma 3 2 2 8 2" xfId="4364" xr:uid="{7A74747C-363C-4767-BCB1-2F3F9C3218FD}"/>
    <cellStyle name="Komma 3 2 2 9" xfId="1229" xr:uid="{00000000-0005-0000-0000-0000AB040000}"/>
    <cellStyle name="Komma 3 2 2 9 2" xfId="4619" xr:uid="{DA0087DE-2C17-4406-B3D7-BF9E286499F7}"/>
    <cellStyle name="Komma 3 2 3" xfId="19" xr:uid="{00000000-0005-0000-0000-0000AC040000}"/>
    <cellStyle name="Komma 3 2 3 10" xfId="1988" xr:uid="{00000000-0005-0000-0000-0000AD040000}"/>
    <cellStyle name="Komma 3 2 3 10 2" xfId="5376" xr:uid="{C3221F9B-D7B2-4E9D-A13B-8475EBB24ADA}"/>
    <cellStyle name="Komma 3 2 3 11" xfId="2504" xr:uid="{8EC1E115-D8B6-4C84-B9F0-ED47B40786B3}"/>
    <cellStyle name="Komma 3 2 3 12" xfId="3117" xr:uid="{CC6EFEFE-6C9D-43B0-88CB-E96CA5490DCD}"/>
    <cellStyle name="Komma 3 2 3 2" xfId="73" xr:uid="{00000000-0005-0000-0000-0000AE040000}"/>
    <cellStyle name="Komma 3 2 3 2 10" xfId="2558" xr:uid="{CE5F1FBE-6728-409E-998A-D081B7E53D07}"/>
    <cellStyle name="Komma 3 2 3 2 11" xfId="3164" xr:uid="{75934547-B2F0-44FF-9A82-66C7346575DA}"/>
    <cellStyle name="Komma 3 2 3 2 2" xfId="243" xr:uid="{00000000-0005-0000-0000-0000AF040000}"/>
    <cellStyle name="Komma 3 2 3 2 2 2" xfId="759" xr:uid="{00000000-0005-0000-0000-0000B0040000}"/>
    <cellStyle name="Komma 3 2 3 2 2 2 2" xfId="1698" xr:uid="{00000000-0005-0000-0000-0000B1040000}"/>
    <cellStyle name="Komma 3 2 3 2 2 2 2 2" xfId="3678" xr:uid="{92EAF57A-BC65-4937-9B51-EC2401E33E7D}"/>
    <cellStyle name="Komma 3 2 3 2 2 2 2 3" xfId="5086" xr:uid="{22CDFB5D-F16C-4903-9373-B73181B74627}"/>
    <cellStyle name="Komma 3 2 3 2 2 2 3" xfId="2467" xr:uid="{00000000-0005-0000-0000-0000B2040000}"/>
    <cellStyle name="Komma 3 2 3 2 2 2 3 2" xfId="5855" xr:uid="{941DCAEB-5556-4A86-A482-6D4351CF7D0B}"/>
    <cellStyle name="Komma 3 2 3 2 2 2 4" xfId="2985" xr:uid="{46E0524F-E536-4BB1-BBF0-73241E11DF8F}"/>
    <cellStyle name="Komma 3 2 3 2 2 2 5" xfId="4318" xr:uid="{8D346335-9D85-4D44-B526-70BDAAFC6AF8}"/>
    <cellStyle name="Komma 3 2 3 2 2 3" xfId="501" xr:uid="{00000000-0005-0000-0000-0000B3040000}"/>
    <cellStyle name="Komma 3 2 3 2 2 3 2" xfId="3421" xr:uid="{3A558323-1946-44B8-93BD-2854DB9367AD}"/>
    <cellStyle name="Komma 3 2 3 2 2 3 3" xfId="4062" xr:uid="{D215B78F-699C-4043-B9DC-48FF6866A290}"/>
    <cellStyle name="Komma 3 2 3 2 2 4" xfId="1186" xr:uid="{00000000-0005-0000-0000-0000B4040000}"/>
    <cellStyle name="Komma 3 2 3 2 2 4 2" xfId="4576" xr:uid="{7521E09F-A8B6-497A-93A4-A945B280D7C8}"/>
    <cellStyle name="Komma 3 2 3 2 2 5" xfId="1441" xr:uid="{00000000-0005-0000-0000-0000B5040000}"/>
    <cellStyle name="Komma 3 2 3 2 2 5 2" xfId="4831" xr:uid="{B3AA9781-78A0-4FFA-B6ED-599C0EE145E6}"/>
    <cellStyle name="Komma 3 2 3 2 2 6" xfId="1956" xr:uid="{00000000-0005-0000-0000-0000B6040000}"/>
    <cellStyle name="Komma 3 2 3 2 2 6 2" xfId="5344" xr:uid="{6F7A59B7-8CA5-4AEE-8454-31BF2F53974F}"/>
    <cellStyle name="Komma 3 2 3 2 2 7" xfId="2212" xr:uid="{00000000-0005-0000-0000-0000B7040000}"/>
    <cellStyle name="Komma 3 2 3 2 2 7 2" xfId="5600" xr:uid="{3A60D14F-02C2-485F-9132-17E1566E04A8}"/>
    <cellStyle name="Komma 3 2 3 2 2 8" xfId="2728" xr:uid="{45FC3796-E885-41E3-8F1B-5F182778B390}"/>
    <cellStyle name="Komma 3 2 3 2 2 9" xfId="3806" xr:uid="{F11F225A-6F58-49E0-A7C7-0E5ABFF1A01C}"/>
    <cellStyle name="Komma 3 2 3 2 3" xfId="169" xr:uid="{00000000-0005-0000-0000-0000B8040000}"/>
    <cellStyle name="Komma 3 2 3 2 3 2" xfId="685" xr:uid="{00000000-0005-0000-0000-0000B9040000}"/>
    <cellStyle name="Komma 3 2 3 2 3 2 2" xfId="1624" xr:uid="{00000000-0005-0000-0000-0000BA040000}"/>
    <cellStyle name="Komma 3 2 3 2 3 2 2 2" xfId="3604" xr:uid="{F1EE8BFD-58EC-4D81-B1A5-839592C3B5EC}"/>
    <cellStyle name="Komma 3 2 3 2 3 2 2 3" xfId="5012" xr:uid="{CD271143-267C-40CC-A207-EB166D667C04}"/>
    <cellStyle name="Komma 3 2 3 2 3 2 3" xfId="2393" xr:uid="{00000000-0005-0000-0000-0000BB040000}"/>
    <cellStyle name="Komma 3 2 3 2 3 2 3 2" xfId="5781" xr:uid="{30245A49-A2E3-43EA-A0FD-37BFB849F9DE}"/>
    <cellStyle name="Komma 3 2 3 2 3 2 4" xfId="2911" xr:uid="{FC536A6E-7C13-497C-A651-0EFB4DAD1E09}"/>
    <cellStyle name="Komma 3 2 3 2 3 2 5" xfId="4244" xr:uid="{399E9C32-B7E3-485F-B741-F1986F72DD89}"/>
    <cellStyle name="Komma 3 2 3 2 3 3" xfId="427" xr:uid="{00000000-0005-0000-0000-0000BC040000}"/>
    <cellStyle name="Komma 3 2 3 2 3 3 2" xfId="3347" xr:uid="{C39CA88B-33F1-4F48-A34F-0B12A29C349C}"/>
    <cellStyle name="Komma 3 2 3 2 3 3 3" xfId="3988" xr:uid="{50539D22-DC5F-4E87-86A3-0D3B4D561FC5}"/>
    <cellStyle name="Komma 3 2 3 2 3 4" xfId="1112" xr:uid="{00000000-0005-0000-0000-0000BD040000}"/>
    <cellStyle name="Komma 3 2 3 2 3 4 2" xfId="4502" xr:uid="{FEEAE98D-11B1-4236-A434-94536DD08C49}"/>
    <cellStyle name="Komma 3 2 3 2 3 5" xfId="1367" xr:uid="{00000000-0005-0000-0000-0000BE040000}"/>
    <cellStyle name="Komma 3 2 3 2 3 5 2" xfId="4757" xr:uid="{AE116632-D9F1-446D-A579-C1246778891A}"/>
    <cellStyle name="Komma 3 2 3 2 3 6" xfId="1882" xr:uid="{00000000-0005-0000-0000-0000BF040000}"/>
    <cellStyle name="Komma 3 2 3 2 3 6 2" xfId="5270" xr:uid="{6824D029-DE3C-4643-8FD4-C431A49DC75D}"/>
    <cellStyle name="Komma 3 2 3 2 3 7" xfId="2138" xr:uid="{00000000-0005-0000-0000-0000C0040000}"/>
    <cellStyle name="Komma 3 2 3 2 3 7 2" xfId="5526" xr:uid="{066AF290-2C8A-459C-9F0C-36848E0EDD1F}"/>
    <cellStyle name="Komma 3 2 3 2 3 8" xfId="2654" xr:uid="{8C0F1512-5EED-4AD0-A595-56D377A70DDE}"/>
    <cellStyle name="Komma 3 2 3 2 3 9" xfId="3017" xr:uid="{B18765D7-CB80-463E-811E-53A7FA167097}"/>
    <cellStyle name="Komma 3 2 3 2 4" xfId="589" xr:uid="{00000000-0005-0000-0000-0000C1040000}"/>
    <cellStyle name="Komma 3 2 3 2 4 2" xfId="1528" xr:uid="{00000000-0005-0000-0000-0000C2040000}"/>
    <cellStyle name="Komma 3 2 3 2 4 2 2" xfId="3508" xr:uid="{0D3C51D7-8B63-4A56-900F-524C206A1D95}"/>
    <cellStyle name="Komma 3 2 3 2 4 2 3" xfId="4916" xr:uid="{D0492FD4-F24D-4031-9971-5B9FAB04F20C}"/>
    <cellStyle name="Komma 3 2 3 2 4 3" xfId="2297" xr:uid="{00000000-0005-0000-0000-0000C3040000}"/>
    <cellStyle name="Komma 3 2 3 2 4 3 2" xfId="5685" xr:uid="{7CB23D1A-2973-44B8-B220-43C7724824AF}"/>
    <cellStyle name="Komma 3 2 3 2 4 4" xfId="2815" xr:uid="{F8616282-B16D-4068-949B-0D61BEC3622D}"/>
    <cellStyle name="Komma 3 2 3 2 4 5" xfId="4148" xr:uid="{32293366-9B7A-495D-8DFA-C531EDA2396E}"/>
    <cellStyle name="Komma 3 2 3 2 5" xfId="331" xr:uid="{00000000-0005-0000-0000-0000C4040000}"/>
    <cellStyle name="Komma 3 2 3 2 5 2" xfId="3251" xr:uid="{26896696-C8AE-41F7-A8F3-14CD15BFF132}"/>
    <cellStyle name="Komma 3 2 3 2 5 3" xfId="3892" xr:uid="{C6BCD939-67FC-47E2-A061-C6E9684562E9}"/>
    <cellStyle name="Komma 3 2 3 2 6" xfId="1016" xr:uid="{00000000-0005-0000-0000-0000C5040000}"/>
    <cellStyle name="Komma 3 2 3 2 6 2" xfId="4406" xr:uid="{02846D5E-A7B6-4A24-AAC9-82F4379BFBBE}"/>
    <cellStyle name="Komma 3 2 3 2 7" xfId="1271" xr:uid="{00000000-0005-0000-0000-0000C6040000}"/>
    <cellStyle name="Komma 3 2 3 2 7 2" xfId="4661" xr:uid="{725A5E1C-3DF5-4D8F-A942-22F894BACEA5}"/>
    <cellStyle name="Komma 3 2 3 2 8" xfId="1786" xr:uid="{00000000-0005-0000-0000-0000C7040000}"/>
    <cellStyle name="Komma 3 2 3 2 8 2" xfId="5174" xr:uid="{37138DF5-9D0C-4FEA-AB27-8A7661820947}"/>
    <cellStyle name="Komma 3 2 3 2 9" xfId="2042" xr:uid="{00000000-0005-0000-0000-0000C8040000}"/>
    <cellStyle name="Komma 3 2 3 2 9 2" xfId="5430" xr:uid="{82AB5815-7DB9-412E-AF73-13A9ED88015E}"/>
    <cellStyle name="Komma 3 2 3 3" xfId="189" xr:uid="{00000000-0005-0000-0000-0000C9040000}"/>
    <cellStyle name="Komma 3 2 3 3 2" xfId="705" xr:uid="{00000000-0005-0000-0000-0000CA040000}"/>
    <cellStyle name="Komma 3 2 3 3 2 2" xfId="1644" xr:uid="{00000000-0005-0000-0000-0000CB040000}"/>
    <cellStyle name="Komma 3 2 3 3 2 2 2" xfId="3624" xr:uid="{F6075093-759C-4849-997A-EB279EE6AD59}"/>
    <cellStyle name="Komma 3 2 3 3 2 2 3" xfId="5032" xr:uid="{E70F45CA-A461-460C-80F8-F16C678C0B87}"/>
    <cellStyle name="Komma 3 2 3 3 2 3" xfId="2413" xr:uid="{00000000-0005-0000-0000-0000CC040000}"/>
    <cellStyle name="Komma 3 2 3 3 2 3 2" xfId="5801" xr:uid="{A5C7D1C4-D774-4093-AA1A-51DDB7C604B6}"/>
    <cellStyle name="Komma 3 2 3 3 2 4" xfId="2931" xr:uid="{56011D3E-7016-4E2D-897B-041C4E248DFB}"/>
    <cellStyle name="Komma 3 2 3 3 2 5" xfId="4264" xr:uid="{E69E4DB2-F7D0-4C21-AB0E-4BF613F6CB05}"/>
    <cellStyle name="Komma 3 2 3 3 3" xfId="447" xr:uid="{00000000-0005-0000-0000-0000CD040000}"/>
    <cellStyle name="Komma 3 2 3 3 3 2" xfId="3367" xr:uid="{94FBF7D2-C82E-4832-A30B-1AE9606CCF6D}"/>
    <cellStyle name="Komma 3 2 3 3 3 3" xfId="4008" xr:uid="{A3D99DAC-8676-47D3-A376-9998C1C6CED4}"/>
    <cellStyle name="Komma 3 2 3 3 4" xfId="1132" xr:uid="{00000000-0005-0000-0000-0000CE040000}"/>
    <cellStyle name="Komma 3 2 3 3 4 2" xfId="4522" xr:uid="{7A0CA944-B4D2-49C5-B6D8-BBBA8025320E}"/>
    <cellStyle name="Komma 3 2 3 3 5" xfId="1387" xr:uid="{00000000-0005-0000-0000-0000CF040000}"/>
    <cellStyle name="Komma 3 2 3 3 5 2" xfId="4777" xr:uid="{55E083B6-DD82-4700-BE93-CBBF91F6F5D8}"/>
    <cellStyle name="Komma 3 2 3 3 6" xfId="1902" xr:uid="{00000000-0005-0000-0000-0000D0040000}"/>
    <cellStyle name="Komma 3 2 3 3 6 2" xfId="5290" xr:uid="{BDC3E407-4CBC-4385-A415-3A6B19EE25B9}"/>
    <cellStyle name="Komma 3 2 3 3 7" xfId="2158" xr:uid="{00000000-0005-0000-0000-0000D1040000}"/>
    <cellStyle name="Komma 3 2 3 3 7 2" xfId="5546" xr:uid="{C54E11F1-0C38-4656-9CB5-B495BE2B479E}"/>
    <cellStyle name="Komma 3 2 3 3 8" xfId="2674" xr:uid="{F1057D21-FDD1-4B3C-9B7B-0E34C5DA895E}"/>
    <cellStyle name="Komma 3 2 3 3 9" xfId="3752" xr:uid="{8CB59B35-4A00-4E6D-94A0-69F93349B453}"/>
    <cellStyle name="Komma 3 2 3 4" xfId="127" xr:uid="{00000000-0005-0000-0000-0000D2040000}"/>
    <cellStyle name="Komma 3 2 3 4 2" xfId="643" xr:uid="{00000000-0005-0000-0000-0000D3040000}"/>
    <cellStyle name="Komma 3 2 3 4 2 2" xfId="1582" xr:uid="{00000000-0005-0000-0000-0000D4040000}"/>
    <cellStyle name="Komma 3 2 3 4 2 2 2" xfId="3562" xr:uid="{A7354B49-D2A8-47C8-8C55-3661FA036370}"/>
    <cellStyle name="Komma 3 2 3 4 2 2 3" xfId="4970" xr:uid="{B5EAD69D-E43F-45F9-8200-17946402FE8E}"/>
    <cellStyle name="Komma 3 2 3 4 2 3" xfId="2351" xr:uid="{00000000-0005-0000-0000-0000D5040000}"/>
    <cellStyle name="Komma 3 2 3 4 2 3 2" xfId="5739" xr:uid="{2FDAE8E7-839C-4F82-B347-086519FCBDD3}"/>
    <cellStyle name="Komma 3 2 3 4 2 4" xfId="2869" xr:uid="{74F79E89-FAD4-4786-BAA7-DEE71C7ADA12}"/>
    <cellStyle name="Komma 3 2 3 4 2 5" xfId="4202" xr:uid="{30F8660D-3755-4D7B-9F7D-FA062D797A52}"/>
    <cellStyle name="Komma 3 2 3 4 3" xfId="385" xr:uid="{00000000-0005-0000-0000-0000D6040000}"/>
    <cellStyle name="Komma 3 2 3 4 3 2" xfId="3305" xr:uid="{DE21D3A1-FB8F-4D5F-A4B3-1B9EAE66DEAA}"/>
    <cellStyle name="Komma 3 2 3 4 3 3" xfId="3946" xr:uid="{48696257-E87E-4A15-AFB8-BFB28C3DBFB1}"/>
    <cellStyle name="Komma 3 2 3 4 4" xfId="1070" xr:uid="{00000000-0005-0000-0000-0000D7040000}"/>
    <cellStyle name="Komma 3 2 3 4 4 2" xfId="4460" xr:uid="{40E59DB8-76EB-4C79-8B9A-8A6B0644DCAC}"/>
    <cellStyle name="Komma 3 2 3 4 5" xfId="1325" xr:uid="{00000000-0005-0000-0000-0000D8040000}"/>
    <cellStyle name="Komma 3 2 3 4 5 2" xfId="4715" xr:uid="{497662A3-1F29-444F-AFBF-AE3E51E13D46}"/>
    <cellStyle name="Komma 3 2 3 4 6" xfId="1840" xr:uid="{00000000-0005-0000-0000-0000D9040000}"/>
    <cellStyle name="Komma 3 2 3 4 6 2" xfId="5228" xr:uid="{FFA0B028-5DD8-428C-84C8-D8A25CBB2228}"/>
    <cellStyle name="Komma 3 2 3 4 7" xfId="2096" xr:uid="{00000000-0005-0000-0000-0000DA040000}"/>
    <cellStyle name="Komma 3 2 3 4 7 2" xfId="5484" xr:uid="{C6E2CCAE-8D11-4B11-B371-CC078B8D9243}"/>
    <cellStyle name="Komma 3 2 3 4 8" xfId="2612" xr:uid="{FE546A43-BA64-4811-87D1-ED91A6134D74}"/>
    <cellStyle name="Komma 3 2 3 4 9" xfId="3059" xr:uid="{AE4D799B-2703-463A-9A2E-1A02D68887D4}"/>
    <cellStyle name="Komma 3 2 3 5" xfId="535" xr:uid="{00000000-0005-0000-0000-0000DB040000}"/>
    <cellStyle name="Komma 3 2 3 5 2" xfId="1474" xr:uid="{00000000-0005-0000-0000-0000DC040000}"/>
    <cellStyle name="Komma 3 2 3 5 2 2" xfId="3454" xr:uid="{369E6574-7527-4686-86BC-14657115FABB}"/>
    <cellStyle name="Komma 3 2 3 5 2 3" xfId="4862" xr:uid="{D83B091E-1897-4A32-9816-A939294A5F44}"/>
    <cellStyle name="Komma 3 2 3 5 3" xfId="2243" xr:uid="{00000000-0005-0000-0000-0000DD040000}"/>
    <cellStyle name="Komma 3 2 3 5 3 2" xfId="5631" xr:uid="{623D3D67-45B1-47B9-9A5E-68C7662FB6FD}"/>
    <cellStyle name="Komma 3 2 3 5 4" xfId="2761" xr:uid="{EA90AC74-6429-4D26-950C-D036A320877E}"/>
    <cellStyle name="Komma 3 2 3 5 5" xfId="4094" xr:uid="{D7233CCD-F4E8-415C-ACD3-9BD49D4B858A}"/>
    <cellStyle name="Komma 3 2 3 6" xfId="277" xr:uid="{00000000-0005-0000-0000-0000DE040000}"/>
    <cellStyle name="Komma 3 2 3 6 2" xfId="3197" xr:uid="{84A9D247-D5D7-4E4B-B75D-EF7A8E63095C}"/>
    <cellStyle name="Komma 3 2 3 6 3" xfId="3838" xr:uid="{3725FC35-E567-4679-8806-7BA788BA2E8F}"/>
    <cellStyle name="Komma 3 2 3 7" xfId="962" xr:uid="{00000000-0005-0000-0000-0000DF040000}"/>
    <cellStyle name="Komma 3 2 3 7 2" xfId="4352" xr:uid="{562B7C6B-2AE0-494A-B17C-DE07E2C1AB0A}"/>
    <cellStyle name="Komma 3 2 3 8" xfId="1217" xr:uid="{00000000-0005-0000-0000-0000E0040000}"/>
    <cellStyle name="Komma 3 2 3 8 2" xfId="4607" xr:uid="{8B3692F1-4538-4B53-AF8D-B9380E007A97}"/>
    <cellStyle name="Komma 3 2 3 9" xfId="1732" xr:uid="{00000000-0005-0000-0000-0000E1040000}"/>
    <cellStyle name="Komma 3 2 3 9 2" xfId="5120" xr:uid="{861D6768-50DD-454E-89F2-5C86F7F13BA6}"/>
    <cellStyle name="Komma 3 2 4" xfId="65" xr:uid="{00000000-0005-0000-0000-0000E2040000}"/>
    <cellStyle name="Komma 3 2 4 10" xfId="2550" xr:uid="{D6CAD086-A9B0-407C-89AF-AF88023DAED6}"/>
    <cellStyle name="Komma 3 2 4 11" xfId="3011" xr:uid="{09AEE982-FC1E-47E5-9F39-D760725B3C6D}"/>
    <cellStyle name="Komma 3 2 4 2" xfId="235" xr:uid="{00000000-0005-0000-0000-0000E3040000}"/>
    <cellStyle name="Komma 3 2 4 2 2" xfId="751" xr:uid="{00000000-0005-0000-0000-0000E4040000}"/>
    <cellStyle name="Komma 3 2 4 2 2 2" xfId="1690" xr:uid="{00000000-0005-0000-0000-0000E5040000}"/>
    <cellStyle name="Komma 3 2 4 2 2 2 2" xfId="3670" xr:uid="{B6821F5C-4102-4DFB-B22B-EFE96966B3D9}"/>
    <cellStyle name="Komma 3 2 4 2 2 2 3" xfId="5078" xr:uid="{11464F8B-6FF5-41E9-8642-53CF1D3B6FA7}"/>
    <cellStyle name="Komma 3 2 4 2 2 3" xfId="2459" xr:uid="{00000000-0005-0000-0000-0000E6040000}"/>
    <cellStyle name="Komma 3 2 4 2 2 3 2" xfId="5847" xr:uid="{2A7C0541-EA86-4587-81D4-95E41290ECC0}"/>
    <cellStyle name="Komma 3 2 4 2 2 4" xfId="2977" xr:uid="{7208F4FA-E4C4-4880-9453-9150BFBBC675}"/>
    <cellStyle name="Komma 3 2 4 2 2 5" xfId="4310" xr:uid="{BCCBC73F-140E-4187-AE6C-12B51E069786}"/>
    <cellStyle name="Komma 3 2 4 2 3" xfId="493" xr:uid="{00000000-0005-0000-0000-0000E7040000}"/>
    <cellStyle name="Komma 3 2 4 2 3 2" xfId="3413" xr:uid="{B8568482-3443-4DD5-B8FD-BD6AAECE2D65}"/>
    <cellStyle name="Komma 3 2 4 2 3 3" xfId="4054" xr:uid="{A5999455-6EDA-402F-A8CB-45DCBD1B1B41}"/>
    <cellStyle name="Komma 3 2 4 2 4" xfId="1178" xr:uid="{00000000-0005-0000-0000-0000E8040000}"/>
    <cellStyle name="Komma 3 2 4 2 4 2" xfId="4568" xr:uid="{77A7778F-D851-4571-93A2-524FA784BE0F}"/>
    <cellStyle name="Komma 3 2 4 2 5" xfId="1433" xr:uid="{00000000-0005-0000-0000-0000E9040000}"/>
    <cellStyle name="Komma 3 2 4 2 5 2" xfId="4823" xr:uid="{7A57913F-186C-46B3-BACE-E1AA5E4FD5CF}"/>
    <cellStyle name="Komma 3 2 4 2 6" xfId="1948" xr:uid="{00000000-0005-0000-0000-0000EA040000}"/>
    <cellStyle name="Komma 3 2 4 2 6 2" xfId="5336" xr:uid="{ADC156EF-3058-4D22-A386-167A0AAA12A7}"/>
    <cellStyle name="Komma 3 2 4 2 7" xfId="2204" xr:uid="{00000000-0005-0000-0000-0000EB040000}"/>
    <cellStyle name="Komma 3 2 4 2 7 2" xfId="5592" xr:uid="{FD7D8DA5-DA2A-46DE-9C2B-DBEEEBB9D9F1}"/>
    <cellStyle name="Komma 3 2 4 2 8" xfId="2720" xr:uid="{684469FA-1659-488B-8110-23F3E87E661C}"/>
    <cellStyle name="Komma 3 2 4 2 9" xfId="3798" xr:uid="{66C7CAF1-9E59-49D8-BDD7-D25D1E857D3E}"/>
    <cellStyle name="Komma 3 2 4 3" xfId="119" xr:uid="{00000000-0005-0000-0000-0000EC040000}"/>
    <cellStyle name="Komma 3 2 4 3 2" xfId="635" xr:uid="{00000000-0005-0000-0000-0000ED040000}"/>
    <cellStyle name="Komma 3 2 4 3 2 2" xfId="1574" xr:uid="{00000000-0005-0000-0000-0000EE040000}"/>
    <cellStyle name="Komma 3 2 4 3 2 2 2" xfId="3554" xr:uid="{443B2EDF-49DF-4BBB-AFDA-0CAE05FDAA88}"/>
    <cellStyle name="Komma 3 2 4 3 2 2 3" xfId="4962" xr:uid="{1AE5FC88-74F3-42B8-812F-5BA19C2F551A}"/>
    <cellStyle name="Komma 3 2 4 3 2 3" xfId="2343" xr:uid="{00000000-0005-0000-0000-0000EF040000}"/>
    <cellStyle name="Komma 3 2 4 3 2 3 2" xfId="5731" xr:uid="{F643FFF7-CAF5-487E-96C9-C042BA36690F}"/>
    <cellStyle name="Komma 3 2 4 3 2 4" xfId="2861" xr:uid="{42FD4572-39D7-431F-BC9C-E64E572A0CCB}"/>
    <cellStyle name="Komma 3 2 4 3 2 5" xfId="4194" xr:uid="{1E8D4A24-8AC9-4C85-8928-052994FCEFFC}"/>
    <cellStyle name="Komma 3 2 4 3 3" xfId="377" xr:uid="{00000000-0005-0000-0000-0000F0040000}"/>
    <cellStyle name="Komma 3 2 4 3 3 2" xfId="3297" xr:uid="{EA2A31BB-DAC4-4E47-A350-9AC37BD87AFC}"/>
    <cellStyle name="Komma 3 2 4 3 3 3" xfId="3938" xr:uid="{CA66C524-A14D-401D-9045-6783D4DCD3E4}"/>
    <cellStyle name="Komma 3 2 4 3 4" xfId="1062" xr:uid="{00000000-0005-0000-0000-0000F1040000}"/>
    <cellStyle name="Komma 3 2 4 3 4 2" xfId="4452" xr:uid="{EC8395EC-7B47-4EEB-8917-869021066854}"/>
    <cellStyle name="Komma 3 2 4 3 5" xfId="1317" xr:uid="{00000000-0005-0000-0000-0000F2040000}"/>
    <cellStyle name="Komma 3 2 4 3 5 2" xfId="4707" xr:uid="{2FF3757B-9E44-4EB5-9839-059053A40335}"/>
    <cellStyle name="Komma 3 2 4 3 6" xfId="1832" xr:uid="{00000000-0005-0000-0000-0000F3040000}"/>
    <cellStyle name="Komma 3 2 4 3 6 2" xfId="5220" xr:uid="{CE8EE2E6-06A8-4C32-BF51-A3CE50451044}"/>
    <cellStyle name="Komma 3 2 4 3 7" xfId="2088" xr:uid="{00000000-0005-0000-0000-0000F4040000}"/>
    <cellStyle name="Komma 3 2 4 3 7 2" xfId="5476" xr:uid="{68529604-910F-4B60-98EC-3F88F90FB659}"/>
    <cellStyle name="Komma 3 2 4 3 8" xfId="2604" xr:uid="{E36DA600-1A2D-4352-9573-CF2CC63493DD}"/>
    <cellStyle name="Komma 3 2 4 3 9" xfId="3067" xr:uid="{5A977A53-AA02-4BE9-9B5D-051603A92B30}"/>
    <cellStyle name="Komma 3 2 4 4" xfId="581" xr:uid="{00000000-0005-0000-0000-0000F5040000}"/>
    <cellStyle name="Komma 3 2 4 4 2" xfId="1520" xr:uid="{00000000-0005-0000-0000-0000F6040000}"/>
    <cellStyle name="Komma 3 2 4 4 2 2" xfId="3500" xr:uid="{C0962C99-AA43-428E-989B-58D0ADB0437F}"/>
    <cellStyle name="Komma 3 2 4 4 2 3" xfId="4908" xr:uid="{27E1D58E-1977-4AB1-A62B-35A12DBE8CE5}"/>
    <cellStyle name="Komma 3 2 4 4 3" xfId="2289" xr:uid="{00000000-0005-0000-0000-0000F7040000}"/>
    <cellStyle name="Komma 3 2 4 4 3 2" xfId="5677" xr:uid="{B258633C-79B6-4538-B1C1-7F24BAFB27AA}"/>
    <cellStyle name="Komma 3 2 4 4 4" xfId="2807" xr:uid="{3DED789D-4E29-4864-B536-800E7C341CC9}"/>
    <cellStyle name="Komma 3 2 4 4 5" xfId="4140" xr:uid="{CEBD8529-71FE-4E0A-924F-E2CBBCC52CB5}"/>
    <cellStyle name="Komma 3 2 4 5" xfId="323" xr:uid="{00000000-0005-0000-0000-0000F8040000}"/>
    <cellStyle name="Komma 3 2 4 5 2" xfId="3243" xr:uid="{A7436991-A088-4B8E-919E-0380EB8EF7A4}"/>
    <cellStyle name="Komma 3 2 4 5 3" xfId="3884" xr:uid="{54A6E005-ED2D-4F03-8D60-F19EA6352602}"/>
    <cellStyle name="Komma 3 2 4 6" xfId="1008" xr:uid="{00000000-0005-0000-0000-0000F9040000}"/>
    <cellStyle name="Komma 3 2 4 6 2" xfId="4398" xr:uid="{8C589313-0AAD-45BE-A352-0EDAAD1363AC}"/>
    <cellStyle name="Komma 3 2 4 7" xfId="1263" xr:uid="{00000000-0005-0000-0000-0000FA040000}"/>
    <cellStyle name="Komma 3 2 4 7 2" xfId="4653" xr:uid="{02FB464D-CFB7-4E83-A7DC-C7AA866910D8}"/>
    <cellStyle name="Komma 3 2 4 8" xfId="1778" xr:uid="{00000000-0005-0000-0000-0000FB040000}"/>
    <cellStyle name="Komma 3 2 4 8 2" xfId="5166" xr:uid="{6CF3D7D9-C557-4BB0-9A57-7E2E14697E95}"/>
    <cellStyle name="Komma 3 2 4 9" xfId="2034" xr:uid="{00000000-0005-0000-0000-0000FC040000}"/>
    <cellStyle name="Komma 3 2 4 9 2" xfId="5422" xr:uid="{90ABA6BA-9DF3-43A8-998B-BFE9A318B6E8}"/>
    <cellStyle name="Komma 3 2 5" xfId="40" xr:uid="{00000000-0005-0000-0000-0000FD040000}"/>
    <cellStyle name="Komma 3 2 5 10" xfId="2525" xr:uid="{D265E72B-B8B5-43AF-AB83-59C4C36DB9E1}"/>
    <cellStyle name="Komma 3 2 5 11" xfId="3010" xr:uid="{6B73D5D0-4BB7-4C1F-8A7C-8A393CA7F2E2}"/>
    <cellStyle name="Komma 3 2 5 2" xfId="210" xr:uid="{00000000-0005-0000-0000-0000FE040000}"/>
    <cellStyle name="Komma 3 2 5 2 2" xfId="726" xr:uid="{00000000-0005-0000-0000-0000FF040000}"/>
    <cellStyle name="Komma 3 2 5 2 2 2" xfId="1665" xr:uid="{00000000-0005-0000-0000-000000050000}"/>
    <cellStyle name="Komma 3 2 5 2 2 2 2" xfId="3645" xr:uid="{469F4FD4-5C23-4626-A9F4-A5BA8A552CD4}"/>
    <cellStyle name="Komma 3 2 5 2 2 2 3" xfId="5053" xr:uid="{F5D8A5C0-4994-4F67-8790-9582A1669B8E}"/>
    <cellStyle name="Komma 3 2 5 2 2 3" xfId="2434" xr:uid="{00000000-0005-0000-0000-000001050000}"/>
    <cellStyle name="Komma 3 2 5 2 2 3 2" xfId="5822" xr:uid="{0989E43A-54B6-4FD2-A43D-9F09CF688507}"/>
    <cellStyle name="Komma 3 2 5 2 2 4" xfId="2952" xr:uid="{DF428B68-EAA0-4793-A787-49FEABE24E80}"/>
    <cellStyle name="Komma 3 2 5 2 2 5" xfId="4285" xr:uid="{43744E55-CEA9-436A-A980-5DCEFC0B788B}"/>
    <cellStyle name="Komma 3 2 5 2 3" xfId="468" xr:uid="{00000000-0005-0000-0000-000002050000}"/>
    <cellStyle name="Komma 3 2 5 2 3 2" xfId="3388" xr:uid="{59726B95-251F-47E0-8E39-E54A50F5F4B0}"/>
    <cellStyle name="Komma 3 2 5 2 3 3" xfId="4029" xr:uid="{1B5DFF72-1FEE-4E3B-B462-BB536AF845D9}"/>
    <cellStyle name="Komma 3 2 5 2 4" xfId="1153" xr:uid="{00000000-0005-0000-0000-000003050000}"/>
    <cellStyle name="Komma 3 2 5 2 4 2" xfId="4543" xr:uid="{53A7CD00-34F5-477A-9263-79BD896A4F78}"/>
    <cellStyle name="Komma 3 2 5 2 5" xfId="1408" xr:uid="{00000000-0005-0000-0000-000004050000}"/>
    <cellStyle name="Komma 3 2 5 2 5 2" xfId="4798" xr:uid="{EE7A8CF9-41DB-43F6-A332-99001EB44485}"/>
    <cellStyle name="Komma 3 2 5 2 6" xfId="1923" xr:uid="{00000000-0005-0000-0000-000005050000}"/>
    <cellStyle name="Komma 3 2 5 2 6 2" xfId="5311" xr:uid="{753C3A3C-E62E-458C-9EB0-842FB67BA1F1}"/>
    <cellStyle name="Komma 3 2 5 2 7" xfId="2179" xr:uid="{00000000-0005-0000-0000-000006050000}"/>
    <cellStyle name="Komma 3 2 5 2 7 2" xfId="5567" xr:uid="{D622EE5E-79B3-4E74-9819-2ED40F5E1D05}"/>
    <cellStyle name="Komma 3 2 5 2 8" xfId="2695" xr:uid="{DE68C5F3-4A56-4C88-B375-91DD9B922362}"/>
    <cellStyle name="Komma 3 2 5 2 9" xfId="3773" xr:uid="{8E55CB29-2702-4BEE-984C-0FBCB41A865C}"/>
    <cellStyle name="Komma 3 2 5 3" xfId="145" xr:uid="{00000000-0005-0000-0000-000007050000}"/>
    <cellStyle name="Komma 3 2 5 3 2" xfId="661" xr:uid="{00000000-0005-0000-0000-000008050000}"/>
    <cellStyle name="Komma 3 2 5 3 2 2" xfId="1600" xr:uid="{00000000-0005-0000-0000-000009050000}"/>
    <cellStyle name="Komma 3 2 5 3 2 2 2" xfId="3580" xr:uid="{6D04EFE4-212C-4DAF-B338-6DC3BE3DBB47}"/>
    <cellStyle name="Komma 3 2 5 3 2 2 3" xfId="4988" xr:uid="{95473EDC-6C3C-4169-8A01-5100FCE198D0}"/>
    <cellStyle name="Komma 3 2 5 3 2 3" xfId="2369" xr:uid="{00000000-0005-0000-0000-00000A050000}"/>
    <cellStyle name="Komma 3 2 5 3 2 3 2" xfId="5757" xr:uid="{4B2D8884-E4BF-439D-B4A7-DF6C3D4FD0CD}"/>
    <cellStyle name="Komma 3 2 5 3 2 4" xfId="2887" xr:uid="{F0E07725-3454-4C8E-B7ED-65F1E6AC970B}"/>
    <cellStyle name="Komma 3 2 5 3 2 5" xfId="4220" xr:uid="{915FAD4A-3C7D-44EE-937B-6F47A0087EBF}"/>
    <cellStyle name="Komma 3 2 5 3 3" xfId="403" xr:uid="{00000000-0005-0000-0000-00000B050000}"/>
    <cellStyle name="Komma 3 2 5 3 3 2" xfId="3323" xr:uid="{39FB8F41-5D14-46EA-AB10-EF5F84438A81}"/>
    <cellStyle name="Komma 3 2 5 3 3 3" xfId="3964" xr:uid="{9017AE31-B579-441D-881E-311917E113F0}"/>
    <cellStyle name="Komma 3 2 5 3 4" xfId="1088" xr:uid="{00000000-0005-0000-0000-00000C050000}"/>
    <cellStyle name="Komma 3 2 5 3 4 2" xfId="4478" xr:uid="{A1828BD5-1B27-487D-ABF9-890987E93EFA}"/>
    <cellStyle name="Komma 3 2 5 3 5" xfId="1343" xr:uid="{00000000-0005-0000-0000-00000D050000}"/>
    <cellStyle name="Komma 3 2 5 3 5 2" xfId="4733" xr:uid="{8B3E41E5-43E0-4F7A-9362-B8F0FEE2B9C9}"/>
    <cellStyle name="Komma 3 2 5 3 6" xfId="1858" xr:uid="{00000000-0005-0000-0000-00000E050000}"/>
    <cellStyle name="Komma 3 2 5 3 6 2" xfId="5246" xr:uid="{6E864916-B566-453A-8C5A-9E08049A88B9}"/>
    <cellStyle name="Komma 3 2 5 3 7" xfId="2114" xr:uid="{00000000-0005-0000-0000-00000F050000}"/>
    <cellStyle name="Komma 3 2 5 3 7 2" xfId="5502" xr:uid="{9376FE79-5526-42F6-9845-356A727AC75B}"/>
    <cellStyle name="Komma 3 2 5 3 8" xfId="2630" xr:uid="{E1B237DF-A711-40AA-B656-8770B3B5977C}"/>
    <cellStyle name="Komma 3 2 5 3 9" xfId="3041" xr:uid="{B06A59C6-CAC0-405D-AD03-F768F9E3B036}"/>
    <cellStyle name="Komma 3 2 5 4" xfId="556" xr:uid="{00000000-0005-0000-0000-000010050000}"/>
    <cellStyle name="Komma 3 2 5 4 2" xfId="1495" xr:uid="{00000000-0005-0000-0000-000011050000}"/>
    <cellStyle name="Komma 3 2 5 4 2 2" xfId="3475" xr:uid="{D6200C06-2C0D-4B91-8D7A-09BC6E23CF21}"/>
    <cellStyle name="Komma 3 2 5 4 2 3" xfId="4883" xr:uid="{41EA2321-C990-4401-854B-3F486216D69A}"/>
    <cellStyle name="Komma 3 2 5 4 3" xfId="2264" xr:uid="{00000000-0005-0000-0000-000012050000}"/>
    <cellStyle name="Komma 3 2 5 4 3 2" xfId="5652" xr:uid="{F9BC9C97-D9D9-485E-B4BC-07ABFC0E1C7A}"/>
    <cellStyle name="Komma 3 2 5 4 4" xfId="2782" xr:uid="{9B1CEC14-F52E-44A2-9C19-B2AC8782D84A}"/>
    <cellStyle name="Komma 3 2 5 4 5" xfId="4115" xr:uid="{266ADA12-4BA7-4F7C-8D74-4A29AB403538}"/>
    <cellStyle name="Komma 3 2 5 5" xfId="298" xr:uid="{00000000-0005-0000-0000-000013050000}"/>
    <cellStyle name="Komma 3 2 5 5 2" xfId="3218" xr:uid="{150729D7-8181-4356-A9F9-D71879FDE424}"/>
    <cellStyle name="Komma 3 2 5 5 3" xfId="3859" xr:uid="{11242E63-D3F6-4A7B-B296-7F5EF3CEF915}"/>
    <cellStyle name="Komma 3 2 5 6" xfId="983" xr:uid="{00000000-0005-0000-0000-000014050000}"/>
    <cellStyle name="Komma 3 2 5 6 2" xfId="4373" xr:uid="{96E1F36A-BA4E-4DFA-8F38-739F6088078F}"/>
    <cellStyle name="Komma 3 2 5 7" xfId="1238" xr:uid="{00000000-0005-0000-0000-000015050000}"/>
    <cellStyle name="Komma 3 2 5 7 2" xfId="4628" xr:uid="{CDDBDE01-5978-47D1-82A8-1908B4D3B43E}"/>
    <cellStyle name="Komma 3 2 5 8" xfId="1753" xr:uid="{00000000-0005-0000-0000-000016050000}"/>
    <cellStyle name="Komma 3 2 5 8 2" xfId="5141" xr:uid="{36458401-1D17-4C48-A655-7C6C2CAE639D}"/>
    <cellStyle name="Komma 3 2 5 9" xfId="2009" xr:uid="{00000000-0005-0000-0000-000017050000}"/>
    <cellStyle name="Komma 3 2 5 9 2" xfId="5397" xr:uid="{5BA3B380-8DA4-45CE-870F-DBDA6F5C825F}"/>
    <cellStyle name="Komma 3 2 6" xfId="181" xr:uid="{00000000-0005-0000-0000-000018050000}"/>
    <cellStyle name="Komma 3 2 6 2" xfId="697" xr:uid="{00000000-0005-0000-0000-000019050000}"/>
    <cellStyle name="Komma 3 2 6 2 2" xfId="1636" xr:uid="{00000000-0005-0000-0000-00001A050000}"/>
    <cellStyle name="Komma 3 2 6 2 2 2" xfId="3616" xr:uid="{B7844BC3-7947-45F4-8F78-8648EB2F8DED}"/>
    <cellStyle name="Komma 3 2 6 2 2 3" xfId="5024" xr:uid="{56DC411E-A639-46BD-873C-968EE5041234}"/>
    <cellStyle name="Komma 3 2 6 2 3" xfId="2405" xr:uid="{00000000-0005-0000-0000-00001B050000}"/>
    <cellStyle name="Komma 3 2 6 2 3 2" xfId="5793" xr:uid="{4392EC5E-CC60-4408-A19B-7D185DD06988}"/>
    <cellStyle name="Komma 3 2 6 2 4" xfId="2923" xr:uid="{FEF08101-BAB3-4DF3-8C00-3ED57ACC0278}"/>
    <cellStyle name="Komma 3 2 6 2 5" xfId="4256" xr:uid="{BCA3DAEA-5F98-4345-AA69-699063E961BF}"/>
    <cellStyle name="Komma 3 2 6 3" xfId="439" xr:uid="{00000000-0005-0000-0000-00001C050000}"/>
    <cellStyle name="Komma 3 2 6 3 2" xfId="3359" xr:uid="{B6DB9821-C7CC-424B-9841-379893998E1D}"/>
    <cellStyle name="Komma 3 2 6 3 3" xfId="4000" xr:uid="{CD28F90E-2008-43A9-AEA7-BE5798C1C54B}"/>
    <cellStyle name="Komma 3 2 6 4" xfId="1124" xr:uid="{00000000-0005-0000-0000-00001D050000}"/>
    <cellStyle name="Komma 3 2 6 4 2" xfId="4514" xr:uid="{293BB172-679D-4143-B57E-E0721BDBC099}"/>
    <cellStyle name="Komma 3 2 6 5" xfId="1379" xr:uid="{00000000-0005-0000-0000-00001E050000}"/>
    <cellStyle name="Komma 3 2 6 5 2" xfId="4769" xr:uid="{B49E44E1-937B-44DF-922C-B0E8D9E8C688}"/>
    <cellStyle name="Komma 3 2 6 6" xfId="1894" xr:uid="{00000000-0005-0000-0000-00001F050000}"/>
    <cellStyle name="Komma 3 2 6 6 2" xfId="5282" xr:uid="{BD31642A-C255-4DAE-BDB6-5BC0D64A5072}"/>
    <cellStyle name="Komma 3 2 6 7" xfId="2150" xr:uid="{00000000-0005-0000-0000-000020050000}"/>
    <cellStyle name="Komma 3 2 6 7 2" xfId="5538" xr:uid="{AB885048-0424-4E46-BBD2-755E1D1138BD}"/>
    <cellStyle name="Komma 3 2 6 8" xfId="2666" xr:uid="{56CA625F-57AD-474B-AC00-DA1AE2BE7F97}"/>
    <cellStyle name="Komma 3 2 6 9" xfId="3744" xr:uid="{CEBD8491-1940-401A-BE42-1C11F9538FE3}"/>
    <cellStyle name="Komma 3 2 7" xfId="93" xr:uid="{00000000-0005-0000-0000-000021050000}"/>
    <cellStyle name="Komma 3 2 7 2" xfId="609" xr:uid="{00000000-0005-0000-0000-000022050000}"/>
    <cellStyle name="Komma 3 2 7 2 2" xfId="1548" xr:uid="{00000000-0005-0000-0000-000023050000}"/>
    <cellStyle name="Komma 3 2 7 2 2 2" xfId="3528" xr:uid="{EA94C3D6-B239-4540-B49C-D5AC894E9FB3}"/>
    <cellStyle name="Komma 3 2 7 2 2 3" xfId="4936" xr:uid="{080F42C5-3A4B-446C-BF29-505A0DB2B535}"/>
    <cellStyle name="Komma 3 2 7 2 3" xfId="2317" xr:uid="{00000000-0005-0000-0000-000024050000}"/>
    <cellStyle name="Komma 3 2 7 2 3 2" xfId="5705" xr:uid="{05609778-EFBD-478B-83F8-6A85526D5190}"/>
    <cellStyle name="Komma 3 2 7 2 4" xfId="2835" xr:uid="{EA08C5B1-6A33-48B1-8852-45B1CEE8D0D8}"/>
    <cellStyle name="Komma 3 2 7 2 5" xfId="4168" xr:uid="{4ED1776E-0539-4C7D-B1BE-0BACF00475FD}"/>
    <cellStyle name="Komma 3 2 7 3" xfId="351" xr:uid="{00000000-0005-0000-0000-000025050000}"/>
    <cellStyle name="Komma 3 2 7 3 2" xfId="3271" xr:uid="{5A3EAFE7-BFF9-4171-A1FE-21CA2DBB8A2F}"/>
    <cellStyle name="Komma 3 2 7 3 3" xfId="3912" xr:uid="{F01A6BBA-1CA9-4E1D-8E68-1A1DA6F7E0B6}"/>
    <cellStyle name="Komma 3 2 7 4" xfId="1036" xr:uid="{00000000-0005-0000-0000-000026050000}"/>
    <cellStyle name="Komma 3 2 7 4 2" xfId="4426" xr:uid="{71B203D4-27B8-4252-A84B-D5E0EF597A3A}"/>
    <cellStyle name="Komma 3 2 7 5" xfId="1291" xr:uid="{00000000-0005-0000-0000-000027050000}"/>
    <cellStyle name="Komma 3 2 7 5 2" xfId="4681" xr:uid="{2461F085-F58D-4CBB-A8BB-277C2ADAC726}"/>
    <cellStyle name="Komma 3 2 7 6" xfId="1806" xr:uid="{00000000-0005-0000-0000-000028050000}"/>
    <cellStyle name="Komma 3 2 7 6 2" xfId="5194" xr:uid="{CC077D0D-D8B0-45B4-B24B-FD4AB5E954FB}"/>
    <cellStyle name="Komma 3 2 7 7" xfId="2062" xr:uid="{00000000-0005-0000-0000-000029050000}"/>
    <cellStyle name="Komma 3 2 7 7 2" xfId="5450" xr:uid="{7DB6D267-90F6-4BFC-87FC-3FEB72226FB2}"/>
    <cellStyle name="Komma 3 2 7 8" xfId="2578" xr:uid="{7335629A-56BB-45B0-BB8C-FF6202D6BCE2}"/>
    <cellStyle name="Komma 3 2 7 9" xfId="3093" xr:uid="{788C047D-7D91-40AC-B645-A0D9C155DE00}"/>
    <cellStyle name="Komma 3 2 8" xfId="527" xr:uid="{00000000-0005-0000-0000-00002A050000}"/>
    <cellStyle name="Komma 3 2 8 2" xfId="1466" xr:uid="{00000000-0005-0000-0000-00002B050000}"/>
    <cellStyle name="Komma 3 2 8 2 2" xfId="3446" xr:uid="{917BD43F-C909-4F56-BDFA-7350A2360BAC}"/>
    <cellStyle name="Komma 3 2 8 2 3" xfId="4854" xr:uid="{2758C2E0-0DD4-4F4D-A92F-DD461A330175}"/>
    <cellStyle name="Komma 3 2 8 3" xfId="2235" xr:uid="{00000000-0005-0000-0000-00002C050000}"/>
    <cellStyle name="Komma 3 2 8 3 2" xfId="5623" xr:uid="{A66D9249-1B45-46FC-B727-EE51BF214461}"/>
    <cellStyle name="Komma 3 2 8 4" xfId="2753" xr:uid="{82AF6D2D-2530-4426-995D-F3E51C3F9698}"/>
    <cellStyle name="Komma 3 2 8 5" xfId="4086" xr:uid="{B5B50DFB-8A74-417D-820A-B6E88EC7AA6E}"/>
    <cellStyle name="Komma 3 2 9" xfId="269" xr:uid="{00000000-0005-0000-0000-00002D050000}"/>
    <cellStyle name="Komma 3 2 9 2" xfId="3189" xr:uid="{713461E5-D713-4915-853C-5A54432D246E}"/>
    <cellStyle name="Komma 3 2 9 3" xfId="3830" xr:uid="{CF317352-9D19-4BA2-8470-E7655B09898D}"/>
    <cellStyle name="Komma 3 3" xfId="7" xr:uid="{00000000-0005-0000-0000-00002E050000}"/>
    <cellStyle name="Komma 3 3 10" xfId="950" xr:uid="{00000000-0005-0000-0000-00002F050000}"/>
    <cellStyle name="Komma 3 3 10 2" xfId="4340" xr:uid="{8F21C6E9-AD78-4781-8B29-DDFAFC7FF44C}"/>
    <cellStyle name="Komma 3 3 11" xfId="1205" xr:uid="{00000000-0005-0000-0000-000030050000}"/>
    <cellStyle name="Komma 3 3 11 2" xfId="4595" xr:uid="{8977BFED-7A17-4A25-9CB8-FDB59A994EB5}"/>
    <cellStyle name="Komma 3 3 12" xfId="1720" xr:uid="{00000000-0005-0000-0000-000031050000}"/>
    <cellStyle name="Komma 3 3 12 2" xfId="5108" xr:uid="{33DEC942-B1CC-41DC-A07A-B12A9DBF55AE}"/>
    <cellStyle name="Komma 3 3 13" xfId="1976" xr:uid="{00000000-0005-0000-0000-000032050000}"/>
    <cellStyle name="Komma 3 3 13 2" xfId="5364" xr:uid="{156BBABB-0F09-4C33-88F8-31AF52339883}"/>
    <cellStyle name="Komma 3 3 14" xfId="2492" xr:uid="{C9F48D9F-0FE4-46F4-838B-3A654D69CC92}"/>
    <cellStyle name="Komma 3 3 15" xfId="3137" xr:uid="{E3344D23-E266-40EF-9CBA-9D0C86678681}"/>
    <cellStyle name="Komma 3 3 2" xfId="27" xr:uid="{00000000-0005-0000-0000-000033050000}"/>
    <cellStyle name="Komma 3 3 2 10" xfId="1740" xr:uid="{00000000-0005-0000-0000-000034050000}"/>
    <cellStyle name="Komma 3 3 2 10 2" xfId="5128" xr:uid="{CEE154C6-8C5B-494A-80EA-42F6C5383F0A}"/>
    <cellStyle name="Komma 3 3 2 11" xfId="1996" xr:uid="{00000000-0005-0000-0000-000035050000}"/>
    <cellStyle name="Komma 3 3 2 11 2" xfId="5384" xr:uid="{20E8F292-1D23-455C-B247-CECFDBEA30F7}"/>
    <cellStyle name="Komma 3 3 2 12" xfId="2512" xr:uid="{A0C12ABE-1AEA-42DB-8A06-A200A26076FE}"/>
    <cellStyle name="Komma 3 3 2 13" xfId="3139" xr:uid="{DBB41363-9F90-4E06-9CE4-ED3723227E4E}"/>
    <cellStyle name="Komma 3 3 2 2" xfId="81" xr:uid="{00000000-0005-0000-0000-000036050000}"/>
    <cellStyle name="Komma 3 3 2 2 10" xfId="2566" xr:uid="{67BCF5C0-26DC-4B8C-9093-D4E81DC11807}"/>
    <cellStyle name="Komma 3 3 2 2 11" xfId="3106" xr:uid="{DC795F49-546A-45F5-A72B-7E7BB5144FE5}"/>
    <cellStyle name="Komma 3 3 2 2 2" xfId="251" xr:uid="{00000000-0005-0000-0000-000037050000}"/>
    <cellStyle name="Komma 3 3 2 2 2 2" xfId="767" xr:uid="{00000000-0005-0000-0000-000038050000}"/>
    <cellStyle name="Komma 3 3 2 2 2 2 2" xfId="1706" xr:uid="{00000000-0005-0000-0000-000039050000}"/>
    <cellStyle name="Komma 3 3 2 2 2 2 2 2" xfId="3686" xr:uid="{B69F6890-3EF7-448E-82C4-3AD7419A70F4}"/>
    <cellStyle name="Komma 3 3 2 2 2 2 2 3" xfId="5094" xr:uid="{AE8B86E0-46BD-4464-988F-B9E449FE5168}"/>
    <cellStyle name="Komma 3 3 2 2 2 2 3" xfId="2475" xr:uid="{00000000-0005-0000-0000-00003A050000}"/>
    <cellStyle name="Komma 3 3 2 2 2 2 3 2" xfId="5863" xr:uid="{4BB47DDF-D583-4536-A7B7-DA07E45206C2}"/>
    <cellStyle name="Komma 3 3 2 2 2 2 4" xfId="2993" xr:uid="{87090A47-6C58-4792-86C6-8D91546FC6BC}"/>
    <cellStyle name="Komma 3 3 2 2 2 2 5" xfId="4326" xr:uid="{C915BFF4-CD03-4F13-A14A-713D02AF9A64}"/>
    <cellStyle name="Komma 3 3 2 2 2 3" xfId="509" xr:uid="{00000000-0005-0000-0000-00003B050000}"/>
    <cellStyle name="Komma 3 3 2 2 2 3 2" xfId="3429" xr:uid="{05E54357-5937-4E50-9681-C85ABEB3E9AB}"/>
    <cellStyle name="Komma 3 3 2 2 2 3 3" xfId="4070" xr:uid="{60F977F8-D786-4A2C-96A1-688E9FF49B6F}"/>
    <cellStyle name="Komma 3 3 2 2 2 4" xfId="1194" xr:uid="{00000000-0005-0000-0000-00003C050000}"/>
    <cellStyle name="Komma 3 3 2 2 2 4 2" xfId="4584" xr:uid="{6695A981-C07B-4611-811A-EC4EE62F2EF1}"/>
    <cellStyle name="Komma 3 3 2 2 2 5" xfId="1449" xr:uid="{00000000-0005-0000-0000-00003D050000}"/>
    <cellStyle name="Komma 3 3 2 2 2 5 2" xfId="4839" xr:uid="{F9C26855-5630-4BE6-B65B-159B48F5B304}"/>
    <cellStyle name="Komma 3 3 2 2 2 6" xfId="1964" xr:uid="{00000000-0005-0000-0000-00003E050000}"/>
    <cellStyle name="Komma 3 3 2 2 2 6 2" xfId="5352" xr:uid="{6A1770B8-B0F9-4444-88CF-6F65AE952DA1}"/>
    <cellStyle name="Komma 3 3 2 2 2 7" xfId="2220" xr:uid="{00000000-0005-0000-0000-00003F050000}"/>
    <cellStyle name="Komma 3 3 2 2 2 7 2" xfId="5608" xr:uid="{2E937C9A-FC4C-4583-AAB8-43120349E99F}"/>
    <cellStyle name="Komma 3 3 2 2 2 8" xfId="2736" xr:uid="{C12A6268-AC38-4D8C-981C-3CED00FF74BB}"/>
    <cellStyle name="Komma 3 3 2 2 2 9" xfId="3814" xr:uid="{EEBAE4AA-4340-45C6-BCD1-02EDCA4D7CAC}"/>
    <cellStyle name="Komma 3 3 2 2 3" xfId="135" xr:uid="{00000000-0005-0000-0000-000040050000}"/>
    <cellStyle name="Komma 3 3 2 2 3 2" xfId="651" xr:uid="{00000000-0005-0000-0000-000041050000}"/>
    <cellStyle name="Komma 3 3 2 2 3 2 2" xfId="1590" xr:uid="{00000000-0005-0000-0000-000042050000}"/>
    <cellStyle name="Komma 3 3 2 2 3 2 2 2" xfId="3570" xr:uid="{9C6664EA-CCAD-42E9-841D-5B56AC85235F}"/>
    <cellStyle name="Komma 3 3 2 2 3 2 2 3" xfId="4978" xr:uid="{97CCD2B4-5E4A-4F79-BDBC-E035460A524A}"/>
    <cellStyle name="Komma 3 3 2 2 3 2 3" xfId="2359" xr:uid="{00000000-0005-0000-0000-000043050000}"/>
    <cellStyle name="Komma 3 3 2 2 3 2 3 2" xfId="5747" xr:uid="{40617620-213D-4FC2-85A9-C8DD27A991D1}"/>
    <cellStyle name="Komma 3 3 2 2 3 2 4" xfId="2877" xr:uid="{9D9638DE-C2D4-462E-BC3D-B07552957498}"/>
    <cellStyle name="Komma 3 3 2 2 3 2 5" xfId="4210" xr:uid="{7EBA0ABF-E4E4-4A1B-A758-796ECD7A184E}"/>
    <cellStyle name="Komma 3 3 2 2 3 3" xfId="393" xr:uid="{00000000-0005-0000-0000-000044050000}"/>
    <cellStyle name="Komma 3 3 2 2 3 3 2" xfId="3313" xr:uid="{05EE2080-1DEE-4040-9FD1-18BE642CBB16}"/>
    <cellStyle name="Komma 3 3 2 2 3 3 3" xfId="3954" xr:uid="{9C75AEAA-B019-4BEC-AC78-9F7ED83DAAF5}"/>
    <cellStyle name="Komma 3 3 2 2 3 4" xfId="1078" xr:uid="{00000000-0005-0000-0000-000045050000}"/>
    <cellStyle name="Komma 3 3 2 2 3 4 2" xfId="4468" xr:uid="{8F0014A3-C4F8-4BC9-AACE-80696261E5D2}"/>
    <cellStyle name="Komma 3 3 2 2 3 5" xfId="1333" xr:uid="{00000000-0005-0000-0000-000046050000}"/>
    <cellStyle name="Komma 3 3 2 2 3 5 2" xfId="4723" xr:uid="{2EDE42D8-08D9-4878-A7C9-185DC43FAC82}"/>
    <cellStyle name="Komma 3 3 2 2 3 6" xfId="1848" xr:uid="{00000000-0005-0000-0000-000047050000}"/>
    <cellStyle name="Komma 3 3 2 2 3 6 2" xfId="5236" xr:uid="{56E22EEF-CEF8-4B17-9146-FBD62FCAE4E1}"/>
    <cellStyle name="Komma 3 3 2 2 3 7" xfId="2104" xr:uid="{00000000-0005-0000-0000-000048050000}"/>
    <cellStyle name="Komma 3 3 2 2 3 7 2" xfId="5492" xr:uid="{F6C43B0C-7136-4074-8390-977BCAD6F2D2}"/>
    <cellStyle name="Komma 3 3 2 2 3 8" xfId="2620" xr:uid="{938E55BA-6668-4386-8A01-F657345045B9}"/>
    <cellStyle name="Komma 3 3 2 2 3 9" xfId="3051" xr:uid="{B448E4B8-BDA1-485D-A787-78E6191DAB8A}"/>
    <cellStyle name="Komma 3 3 2 2 4" xfId="597" xr:uid="{00000000-0005-0000-0000-000049050000}"/>
    <cellStyle name="Komma 3 3 2 2 4 2" xfId="1536" xr:uid="{00000000-0005-0000-0000-00004A050000}"/>
    <cellStyle name="Komma 3 3 2 2 4 2 2" xfId="3516" xr:uid="{D99E7C25-A848-4CBA-9B46-1254CF696111}"/>
    <cellStyle name="Komma 3 3 2 2 4 2 3" xfId="4924" xr:uid="{51A62DF1-F10E-4390-98B0-64CEEF20048B}"/>
    <cellStyle name="Komma 3 3 2 2 4 3" xfId="2305" xr:uid="{00000000-0005-0000-0000-00004B050000}"/>
    <cellStyle name="Komma 3 3 2 2 4 3 2" xfId="5693" xr:uid="{FD3965BD-4BD9-4AD3-97AF-B255B6FC4298}"/>
    <cellStyle name="Komma 3 3 2 2 4 4" xfId="2823" xr:uid="{71D8F491-D4AC-46CA-AED7-CA2D8398236A}"/>
    <cellStyle name="Komma 3 3 2 2 4 5" xfId="4156" xr:uid="{C2D3DE42-3112-4924-89FB-195E52357AC4}"/>
    <cellStyle name="Komma 3 3 2 2 5" xfId="339" xr:uid="{00000000-0005-0000-0000-00004C050000}"/>
    <cellStyle name="Komma 3 3 2 2 5 2" xfId="3259" xr:uid="{95311CA7-2472-4EA4-B6C3-A20F5246C0AB}"/>
    <cellStyle name="Komma 3 3 2 2 5 3" xfId="3900" xr:uid="{68C9BD3B-95D1-400A-8BF5-3D2501DF2EC4}"/>
    <cellStyle name="Komma 3 3 2 2 6" xfId="1024" xr:uid="{00000000-0005-0000-0000-00004D050000}"/>
    <cellStyle name="Komma 3 3 2 2 6 2" xfId="4414" xr:uid="{12345896-0946-4C10-9BB4-E4ABF11C1F99}"/>
    <cellStyle name="Komma 3 3 2 2 7" xfId="1279" xr:uid="{00000000-0005-0000-0000-00004E050000}"/>
    <cellStyle name="Komma 3 3 2 2 7 2" xfId="4669" xr:uid="{8DB65448-81EB-4B0F-98C9-ADD179B737C8}"/>
    <cellStyle name="Komma 3 3 2 2 8" xfId="1794" xr:uid="{00000000-0005-0000-0000-00004F050000}"/>
    <cellStyle name="Komma 3 3 2 2 8 2" xfId="5182" xr:uid="{0AF5754D-BE11-4229-99D4-C621C7E68F5E}"/>
    <cellStyle name="Komma 3 3 2 2 9" xfId="2050" xr:uid="{00000000-0005-0000-0000-000050050000}"/>
    <cellStyle name="Komma 3 3 2 2 9 2" xfId="5438" xr:uid="{AD03A3CB-3DC8-4F84-B77A-5B41D38B426D}"/>
    <cellStyle name="Komma 3 3 2 3" xfId="48" xr:uid="{00000000-0005-0000-0000-000051050000}"/>
    <cellStyle name="Komma 3 3 2 3 10" xfId="2533" xr:uid="{8B5D1C88-3995-4171-8B89-0F0F208F7C78}"/>
    <cellStyle name="Komma 3 3 2 3 11" xfId="3147" xr:uid="{672B7E8F-8EB1-48C7-BB19-0B90F159E138}"/>
    <cellStyle name="Komma 3 3 2 3 2" xfId="218" xr:uid="{00000000-0005-0000-0000-000052050000}"/>
    <cellStyle name="Komma 3 3 2 3 2 2" xfId="734" xr:uid="{00000000-0005-0000-0000-000053050000}"/>
    <cellStyle name="Komma 3 3 2 3 2 2 2" xfId="1673" xr:uid="{00000000-0005-0000-0000-000054050000}"/>
    <cellStyle name="Komma 3 3 2 3 2 2 2 2" xfId="3653" xr:uid="{995742C0-7154-4F13-A333-7C93D7ECD32D}"/>
    <cellStyle name="Komma 3 3 2 3 2 2 2 3" xfId="5061" xr:uid="{2B5AA0FB-E372-408B-88C9-8FC4F936DA3C}"/>
    <cellStyle name="Komma 3 3 2 3 2 2 3" xfId="2442" xr:uid="{00000000-0005-0000-0000-000055050000}"/>
    <cellStyle name="Komma 3 3 2 3 2 2 3 2" xfId="5830" xr:uid="{BD8DBD6D-14C4-4752-AF07-3FE210B180B2}"/>
    <cellStyle name="Komma 3 3 2 3 2 2 4" xfId="2960" xr:uid="{F2AC431D-2CD2-4B46-8EA2-631A9DEB3CB6}"/>
    <cellStyle name="Komma 3 3 2 3 2 2 5" xfId="4293" xr:uid="{B7B7C71F-4E84-4513-AE55-FB117D869EE3}"/>
    <cellStyle name="Komma 3 3 2 3 2 3" xfId="476" xr:uid="{00000000-0005-0000-0000-000056050000}"/>
    <cellStyle name="Komma 3 3 2 3 2 3 2" xfId="3396" xr:uid="{93585AB4-5056-46F8-8CA2-BDEBB7E06BBB}"/>
    <cellStyle name="Komma 3 3 2 3 2 3 3" xfId="4037" xr:uid="{6F8A1C31-0A2A-481F-9029-891AB100B41C}"/>
    <cellStyle name="Komma 3 3 2 3 2 4" xfId="1161" xr:uid="{00000000-0005-0000-0000-000057050000}"/>
    <cellStyle name="Komma 3 3 2 3 2 4 2" xfId="4551" xr:uid="{8DAFEA92-A02D-4FDC-85AF-A89685C4EF80}"/>
    <cellStyle name="Komma 3 3 2 3 2 5" xfId="1416" xr:uid="{00000000-0005-0000-0000-000058050000}"/>
    <cellStyle name="Komma 3 3 2 3 2 5 2" xfId="4806" xr:uid="{B36F2BC6-63EC-47C0-B1BD-B272E6C0D7DC}"/>
    <cellStyle name="Komma 3 3 2 3 2 6" xfId="1931" xr:uid="{00000000-0005-0000-0000-000059050000}"/>
    <cellStyle name="Komma 3 3 2 3 2 6 2" xfId="5319" xr:uid="{9A6B8145-B11E-4EA7-8314-B7E73D6578A5}"/>
    <cellStyle name="Komma 3 3 2 3 2 7" xfId="2187" xr:uid="{00000000-0005-0000-0000-00005A050000}"/>
    <cellStyle name="Komma 3 3 2 3 2 7 2" xfId="5575" xr:uid="{56580159-777F-4755-B98B-69FAC1D8216E}"/>
    <cellStyle name="Komma 3 3 2 3 2 8" xfId="2703" xr:uid="{9B371B47-F447-488D-92C2-3E8F5FBB2927}"/>
    <cellStyle name="Komma 3 3 2 3 2 9" xfId="3781" xr:uid="{B10B6E64-3990-4F84-921D-854690BF3440}"/>
    <cellStyle name="Komma 3 3 2 3 3" xfId="150" xr:uid="{00000000-0005-0000-0000-00005B050000}"/>
    <cellStyle name="Komma 3 3 2 3 3 2" xfId="666" xr:uid="{00000000-0005-0000-0000-00005C050000}"/>
    <cellStyle name="Komma 3 3 2 3 3 2 2" xfId="1605" xr:uid="{00000000-0005-0000-0000-00005D050000}"/>
    <cellStyle name="Komma 3 3 2 3 3 2 2 2" xfId="3585" xr:uid="{369BD68E-D312-45AA-88F1-C5F6C1DC186B}"/>
    <cellStyle name="Komma 3 3 2 3 3 2 2 3" xfId="4993" xr:uid="{A6DE8100-9DBF-4CB9-8D48-FAAF8EBCE732}"/>
    <cellStyle name="Komma 3 3 2 3 3 2 3" xfId="2374" xr:uid="{00000000-0005-0000-0000-00005E050000}"/>
    <cellStyle name="Komma 3 3 2 3 3 2 3 2" xfId="5762" xr:uid="{B592C3F0-AE03-4596-A3FB-71A5FD067325}"/>
    <cellStyle name="Komma 3 3 2 3 3 2 4" xfId="2892" xr:uid="{6A9D4BD6-4412-438B-9CDC-E0AA0CEECDEA}"/>
    <cellStyle name="Komma 3 3 2 3 3 2 5" xfId="4225" xr:uid="{676913DB-0F0E-4998-9387-E34857C33C2A}"/>
    <cellStyle name="Komma 3 3 2 3 3 3" xfId="408" xr:uid="{00000000-0005-0000-0000-00005F050000}"/>
    <cellStyle name="Komma 3 3 2 3 3 3 2" xfId="3328" xr:uid="{6279A264-DA0D-4032-8433-36B57DC4B4AA}"/>
    <cellStyle name="Komma 3 3 2 3 3 3 3" xfId="3969" xr:uid="{9B2BA80D-B964-4580-BDF2-0A98F4619F50}"/>
    <cellStyle name="Komma 3 3 2 3 3 4" xfId="1093" xr:uid="{00000000-0005-0000-0000-000060050000}"/>
    <cellStyle name="Komma 3 3 2 3 3 4 2" xfId="4483" xr:uid="{D5E3DC0F-196D-4836-9AA6-2477539665CB}"/>
    <cellStyle name="Komma 3 3 2 3 3 5" xfId="1348" xr:uid="{00000000-0005-0000-0000-000061050000}"/>
    <cellStyle name="Komma 3 3 2 3 3 5 2" xfId="4738" xr:uid="{2052B95D-807D-43B1-89E3-C986DF3477C3}"/>
    <cellStyle name="Komma 3 3 2 3 3 6" xfId="1863" xr:uid="{00000000-0005-0000-0000-000062050000}"/>
    <cellStyle name="Komma 3 3 2 3 3 6 2" xfId="5251" xr:uid="{938973B6-165D-49A3-A24B-DAB902C97594}"/>
    <cellStyle name="Komma 3 3 2 3 3 7" xfId="2119" xr:uid="{00000000-0005-0000-0000-000063050000}"/>
    <cellStyle name="Komma 3 3 2 3 3 7 2" xfId="5507" xr:uid="{5D0356E6-B99B-4960-B2CF-57F1E8EB4F66}"/>
    <cellStyle name="Komma 3 3 2 3 3 8" xfId="2635" xr:uid="{968846D7-CE41-4B4D-9E61-025F997BFABD}"/>
    <cellStyle name="Komma 3 3 2 3 3 9" xfId="3036" xr:uid="{D88D66FD-76B8-48CD-8DBE-67E6FAA37162}"/>
    <cellStyle name="Komma 3 3 2 3 4" xfId="564" xr:uid="{00000000-0005-0000-0000-000064050000}"/>
    <cellStyle name="Komma 3 3 2 3 4 2" xfId="1503" xr:uid="{00000000-0005-0000-0000-000065050000}"/>
    <cellStyle name="Komma 3 3 2 3 4 2 2" xfId="3483" xr:uid="{4A0D9A24-0F41-4F1B-9441-77D7E20C88F1}"/>
    <cellStyle name="Komma 3 3 2 3 4 2 3" xfId="4891" xr:uid="{6A8E3DEF-6EDD-41FE-A4BC-F3DC20834DE9}"/>
    <cellStyle name="Komma 3 3 2 3 4 3" xfId="2272" xr:uid="{00000000-0005-0000-0000-000066050000}"/>
    <cellStyle name="Komma 3 3 2 3 4 3 2" xfId="5660" xr:uid="{F46818D5-3C48-457A-9F16-974303313AC8}"/>
    <cellStyle name="Komma 3 3 2 3 4 4" xfId="2790" xr:uid="{CE3DC82E-D6DE-4D67-A341-F85D4DC0A605}"/>
    <cellStyle name="Komma 3 3 2 3 4 5" xfId="4123" xr:uid="{D526CCB6-AC68-4DE1-B5ED-2667A07C8BDF}"/>
    <cellStyle name="Komma 3 3 2 3 5" xfId="306" xr:uid="{00000000-0005-0000-0000-000067050000}"/>
    <cellStyle name="Komma 3 3 2 3 5 2" xfId="3226" xr:uid="{3BD8E2B2-2232-4FE4-9768-2FB94089E803}"/>
    <cellStyle name="Komma 3 3 2 3 5 3" xfId="3867" xr:uid="{D861A3E8-65B3-4B0F-8A04-671B51AF0B34}"/>
    <cellStyle name="Komma 3 3 2 3 6" xfId="991" xr:uid="{00000000-0005-0000-0000-000068050000}"/>
    <cellStyle name="Komma 3 3 2 3 6 2" xfId="4381" xr:uid="{DADC64ED-5A4B-4149-881A-DD21D2FC031D}"/>
    <cellStyle name="Komma 3 3 2 3 7" xfId="1246" xr:uid="{00000000-0005-0000-0000-000069050000}"/>
    <cellStyle name="Komma 3 3 2 3 7 2" xfId="4636" xr:uid="{5BB21F97-F03D-4168-A4F2-1C9C952A93C4}"/>
    <cellStyle name="Komma 3 3 2 3 8" xfId="1761" xr:uid="{00000000-0005-0000-0000-00006A050000}"/>
    <cellStyle name="Komma 3 3 2 3 8 2" xfId="5149" xr:uid="{0615DEA8-DBEA-4AA5-94B9-274FAFB35436}"/>
    <cellStyle name="Komma 3 3 2 3 9" xfId="2017" xr:uid="{00000000-0005-0000-0000-00006B050000}"/>
    <cellStyle name="Komma 3 3 2 3 9 2" xfId="5405" xr:uid="{4BCEBF4C-47E1-4799-A49B-4079A4A7FFC9}"/>
    <cellStyle name="Komma 3 3 2 4" xfId="197" xr:uid="{00000000-0005-0000-0000-00006C050000}"/>
    <cellStyle name="Komma 3 3 2 4 2" xfId="713" xr:uid="{00000000-0005-0000-0000-00006D050000}"/>
    <cellStyle name="Komma 3 3 2 4 2 2" xfId="1652" xr:uid="{00000000-0005-0000-0000-00006E050000}"/>
    <cellStyle name="Komma 3 3 2 4 2 2 2" xfId="3632" xr:uid="{D81BE193-B079-4728-B28A-A89253CC957F}"/>
    <cellStyle name="Komma 3 3 2 4 2 2 3" xfId="5040" xr:uid="{EB00E251-0AE7-41ED-AA5A-93549D895B48}"/>
    <cellStyle name="Komma 3 3 2 4 2 3" xfId="2421" xr:uid="{00000000-0005-0000-0000-00006F050000}"/>
    <cellStyle name="Komma 3 3 2 4 2 3 2" xfId="5809" xr:uid="{97326102-F856-443A-A2AC-91BC1C80F22A}"/>
    <cellStyle name="Komma 3 3 2 4 2 4" xfId="2939" xr:uid="{9BF4FC3B-82BF-4B87-9748-90DE86704057}"/>
    <cellStyle name="Komma 3 3 2 4 2 5" xfId="4272" xr:uid="{6E153C8A-993F-47DC-AE83-E0ED5AFF5DD2}"/>
    <cellStyle name="Komma 3 3 2 4 3" xfId="455" xr:uid="{00000000-0005-0000-0000-000070050000}"/>
    <cellStyle name="Komma 3 3 2 4 3 2" xfId="3375" xr:uid="{80AA9DE9-F6F0-445A-8346-67FF1B826FE2}"/>
    <cellStyle name="Komma 3 3 2 4 3 3" xfId="4016" xr:uid="{9382EFB8-6AD4-46D2-B671-BDAE3643A3CE}"/>
    <cellStyle name="Komma 3 3 2 4 4" xfId="1140" xr:uid="{00000000-0005-0000-0000-000071050000}"/>
    <cellStyle name="Komma 3 3 2 4 4 2" xfId="4530" xr:uid="{464F1D1B-EB4B-49A4-A627-CC956FD931B7}"/>
    <cellStyle name="Komma 3 3 2 4 5" xfId="1395" xr:uid="{00000000-0005-0000-0000-000072050000}"/>
    <cellStyle name="Komma 3 3 2 4 5 2" xfId="4785" xr:uid="{96825776-6A0A-495A-AAAE-48C28B39A443}"/>
    <cellStyle name="Komma 3 3 2 4 6" xfId="1910" xr:uid="{00000000-0005-0000-0000-000073050000}"/>
    <cellStyle name="Komma 3 3 2 4 6 2" xfId="5298" xr:uid="{93FCA2E8-082B-4327-9D35-3EADFA685449}"/>
    <cellStyle name="Komma 3 3 2 4 7" xfId="2166" xr:uid="{00000000-0005-0000-0000-000074050000}"/>
    <cellStyle name="Komma 3 3 2 4 7 2" xfId="5554" xr:uid="{752B72A7-2E8B-487D-BFC6-F5C9A667DBDE}"/>
    <cellStyle name="Komma 3 3 2 4 8" xfId="2682" xr:uid="{849318A7-87C5-4B9B-B676-670C467608E2}"/>
    <cellStyle name="Komma 3 3 2 4 9" xfId="3760" xr:uid="{E3D0F57E-3A9A-4C52-A32B-AE65756B5ABB}"/>
    <cellStyle name="Komma 3 3 2 5" xfId="103" xr:uid="{00000000-0005-0000-0000-000075050000}"/>
    <cellStyle name="Komma 3 3 2 5 2" xfId="619" xr:uid="{00000000-0005-0000-0000-000076050000}"/>
    <cellStyle name="Komma 3 3 2 5 2 2" xfId="1558" xr:uid="{00000000-0005-0000-0000-000077050000}"/>
    <cellStyle name="Komma 3 3 2 5 2 2 2" xfId="3538" xr:uid="{A319E43B-7A07-4EF9-AA7F-290BBD3EB451}"/>
    <cellStyle name="Komma 3 3 2 5 2 2 3" xfId="4946" xr:uid="{6D148E89-6BF8-4238-B973-98A192F209C3}"/>
    <cellStyle name="Komma 3 3 2 5 2 3" xfId="2327" xr:uid="{00000000-0005-0000-0000-000078050000}"/>
    <cellStyle name="Komma 3 3 2 5 2 3 2" xfId="5715" xr:uid="{E673F3A6-3213-4DDE-9A50-BAC0D5064DCB}"/>
    <cellStyle name="Komma 3 3 2 5 2 4" xfId="2845" xr:uid="{5717C597-AD73-4776-9A04-F1D9C85C0814}"/>
    <cellStyle name="Komma 3 3 2 5 2 5" xfId="4178" xr:uid="{06EA0C68-07A9-48CD-AAA8-05997845748A}"/>
    <cellStyle name="Komma 3 3 2 5 3" xfId="361" xr:uid="{00000000-0005-0000-0000-000079050000}"/>
    <cellStyle name="Komma 3 3 2 5 3 2" xfId="3281" xr:uid="{D13DC0B2-3772-47C4-AA63-E4585D40D02A}"/>
    <cellStyle name="Komma 3 3 2 5 3 3" xfId="3922" xr:uid="{51DBB79D-2093-4259-BACA-AC267D64A7BC}"/>
    <cellStyle name="Komma 3 3 2 5 4" xfId="1046" xr:uid="{00000000-0005-0000-0000-00007A050000}"/>
    <cellStyle name="Komma 3 3 2 5 4 2" xfId="4436" xr:uid="{C59BC95A-2F14-47AC-9EC2-A411CD9243BD}"/>
    <cellStyle name="Komma 3 3 2 5 5" xfId="1301" xr:uid="{00000000-0005-0000-0000-00007B050000}"/>
    <cellStyle name="Komma 3 3 2 5 5 2" xfId="4691" xr:uid="{C734C092-583E-400F-A627-F2476165471B}"/>
    <cellStyle name="Komma 3 3 2 5 6" xfId="1816" xr:uid="{00000000-0005-0000-0000-00007C050000}"/>
    <cellStyle name="Komma 3 3 2 5 6 2" xfId="5204" xr:uid="{424D57B1-90E3-4921-B504-D663C29B5517}"/>
    <cellStyle name="Komma 3 3 2 5 7" xfId="2072" xr:uid="{00000000-0005-0000-0000-00007D050000}"/>
    <cellStyle name="Komma 3 3 2 5 7 2" xfId="5460" xr:uid="{2D140C24-A744-4C8B-B2B0-AA9BEF4D95E9}"/>
    <cellStyle name="Komma 3 3 2 5 8" xfId="2588" xr:uid="{27EE9F3E-7DC0-47A1-AF2E-C2D9F0FFA01A}"/>
    <cellStyle name="Komma 3 3 2 5 9" xfId="3083" xr:uid="{8364C779-D8F2-4AC2-8E6F-0037058D4F4D}"/>
    <cellStyle name="Komma 3 3 2 6" xfId="543" xr:uid="{00000000-0005-0000-0000-00007E050000}"/>
    <cellStyle name="Komma 3 3 2 6 2" xfId="1482" xr:uid="{00000000-0005-0000-0000-00007F050000}"/>
    <cellStyle name="Komma 3 3 2 6 2 2" xfId="3462" xr:uid="{DFEE19D2-EDC2-48AE-B78B-3A2FF08C927A}"/>
    <cellStyle name="Komma 3 3 2 6 2 3" xfId="4870" xr:uid="{6451038E-5653-42C9-8804-C94B90DC814A}"/>
    <cellStyle name="Komma 3 3 2 6 3" xfId="2251" xr:uid="{00000000-0005-0000-0000-000080050000}"/>
    <cellStyle name="Komma 3 3 2 6 3 2" xfId="5639" xr:uid="{05BE9071-2B74-4E28-B549-442142CB4350}"/>
    <cellStyle name="Komma 3 3 2 6 4" xfId="2769" xr:uid="{5E9F3CBB-EF34-4FA9-B146-193E66A01D51}"/>
    <cellStyle name="Komma 3 3 2 6 5" xfId="4102" xr:uid="{2C738B52-8075-4F95-BB1B-D3DD40FAE801}"/>
    <cellStyle name="Komma 3 3 2 7" xfId="285" xr:uid="{00000000-0005-0000-0000-000081050000}"/>
    <cellStyle name="Komma 3 3 2 7 2" xfId="3205" xr:uid="{679BB583-B040-4747-BF16-CEDFF0192FD2}"/>
    <cellStyle name="Komma 3 3 2 7 3" xfId="3846" xr:uid="{636A80D4-F28C-4CA6-AF80-669DB1A08450}"/>
    <cellStyle name="Komma 3 3 2 8" xfId="970" xr:uid="{00000000-0005-0000-0000-000082050000}"/>
    <cellStyle name="Komma 3 3 2 8 2" xfId="4360" xr:uid="{87CBCC5E-4D3B-48B0-9848-8D3842B46E2A}"/>
    <cellStyle name="Komma 3 3 2 9" xfId="1225" xr:uid="{00000000-0005-0000-0000-000083050000}"/>
    <cellStyle name="Komma 3 3 2 9 2" xfId="4615" xr:uid="{75E5D66C-F1B9-42AA-9E63-171576AA7CEA}"/>
    <cellStyle name="Komma 3 3 3" xfId="16" xr:uid="{00000000-0005-0000-0000-000084050000}"/>
    <cellStyle name="Komma 3 3 3 10" xfId="1985" xr:uid="{00000000-0005-0000-0000-000085050000}"/>
    <cellStyle name="Komma 3 3 3 10 2" xfId="5373" xr:uid="{A55EE187-A6D4-42DC-AAF9-F3CE26C80319}"/>
    <cellStyle name="Komma 3 3 3 11" xfId="2501" xr:uid="{5F9C3E91-45DE-46A3-90BE-77CFD54E0FB1}"/>
    <cellStyle name="Komma 3 3 3 12" xfId="3005" xr:uid="{5C76AD91-2612-4662-ABAB-FE7149D9DA92}"/>
    <cellStyle name="Komma 3 3 3 2" xfId="70" xr:uid="{00000000-0005-0000-0000-000086050000}"/>
    <cellStyle name="Komma 3 3 3 2 10" xfId="2555" xr:uid="{0522E00B-DC19-4BBF-B5F1-B77F5D2F4A59}"/>
    <cellStyle name="Komma 3 3 3 2 11" xfId="3165" xr:uid="{E223FA3B-7C47-42A7-85DB-7356C5CBCB97}"/>
    <cellStyle name="Komma 3 3 3 2 2" xfId="240" xr:uid="{00000000-0005-0000-0000-000087050000}"/>
    <cellStyle name="Komma 3 3 3 2 2 2" xfId="756" xr:uid="{00000000-0005-0000-0000-000088050000}"/>
    <cellStyle name="Komma 3 3 3 2 2 2 2" xfId="1695" xr:uid="{00000000-0005-0000-0000-000089050000}"/>
    <cellStyle name="Komma 3 3 3 2 2 2 2 2" xfId="3675" xr:uid="{231D3C62-6294-4EA4-B316-2307ED8F3379}"/>
    <cellStyle name="Komma 3 3 3 2 2 2 2 3" xfId="5083" xr:uid="{232930CF-2DFD-4387-901A-D50EE4840A26}"/>
    <cellStyle name="Komma 3 3 3 2 2 2 3" xfId="2464" xr:uid="{00000000-0005-0000-0000-00008A050000}"/>
    <cellStyle name="Komma 3 3 3 2 2 2 3 2" xfId="5852" xr:uid="{CA527765-537D-4D71-9DFF-092AF815564C}"/>
    <cellStyle name="Komma 3 3 3 2 2 2 4" xfId="2982" xr:uid="{D57263B4-398F-4BA8-ACA6-2D710EBC7640}"/>
    <cellStyle name="Komma 3 3 3 2 2 2 5" xfId="4315" xr:uid="{AFF65AF9-BFE0-4558-9620-DBFA890BD915}"/>
    <cellStyle name="Komma 3 3 3 2 2 3" xfId="498" xr:uid="{00000000-0005-0000-0000-00008B050000}"/>
    <cellStyle name="Komma 3 3 3 2 2 3 2" xfId="3418" xr:uid="{5DDB8328-F2E2-49D7-AE8F-8EC149DC89D2}"/>
    <cellStyle name="Komma 3 3 3 2 2 3 3" xfId="4059" xr:uid="{56D12355-BAAE-424E-9608-BAD7497DBD5F}"/>
    <cellStyle name="Komma 3 3 3 2 2 4" xfId="1183" xr:uid="{00000000-0005-0000-0000-00008C050000}"/>
    <cellStyle name="Komma 3 3 3 2 2 4 2" xfId="4573" xr:uid="{75771D5C-07DC-48DA-8EF5-C24E4366ABF9}"/>
    <cellStyle name="Komma 3 3 3 2 2 5" xfId="1438" xr:uid="{00000000-0005-0000-0000-00008D050000}"/>
    <cellStyle name="Komma 3 3 3 2 2 5 2" xfId="4828" xr:uid="{A3E7B143-E345-43CD-B91D-C1E32F43F875}"/>
    <cellStyle name="Komma 3 3 3 2 2 6" xfId="1953" xr:uid="{00000000-0005-0000-0000-00008E050000}"/>
    <cellStyle name="Komma 3 3 3 2 2 6 2" xfId="5341" xr:uid="{A7F6E573-5EF9-4452-B3F9-1994931187E1}"/>
    <cellStyle name="Komma 3 3 3 2 2 7" xfId="2209" xr:uid="{00000000-0005-0000-0000-00008F050000}"/>
    <cellStyle name="Komma 3 3 3 2 2 7 2" xfId="5597" xr:uid="{ADAC875C-5C6D-4E74-A3F5-A6198BF8290A}"/>
    <cellStyle name="Komma 3 3 3 2 2 8" xfId="2725" xr:uid="{09296A67-30A6-470C-9FCB-9D3287725729}"/>
    <cellStyle name="Komma 3 3 3 2 2 9" xfId="3803" xr:uid="{7E284A3C-04CB-435C-BFEB-759A1C56A767}"/>
    <cellStyle name="Komma 3 3 3 2 3" xfId="167" xr:uid="{00000000-0005-0000-0000-000090050000}"/>
    <cellStyle name="Komma 3 3 3 2 3 2" xfId="683" xr:uid="{00000000-0005-0000-0000-000091050000}"/>
    <cellStyle name="Komma 3 3 3 2 3 2 2" xfId="1622" xr:uid="{00000000-0005-0000-0000-000092050000}"/>
    <cellStyle name="Komma 3 3 3 2 3 2 2 2" xfId="3602" xr:uid="{D25D12D1-B813-43A5-B864-465CC502AF7A}"/>
    <cellStyle name="Komma 3 3 3 2 3 2 2 3" xfId="5010" xr:uid="{6960D4B5-823F-4701-8A70-C8C2C4DF9553}"/>
    <cellStyle name="Komma 3 3 3 2 3 2 3" xfId="2391" xr:uid="{00000000-0005-0000-0000-000093050000}"/>
    <cellStyle name="Komma 3 3 3 2 3 2 3 2" xfId="5779" xr:uid="{8E52844C-FFBC-4901-AC17-6D729B64E918}"/>
    <cellStyle name="Komma 3 3 3 2 3 2 4" xfId="2909" xr:uid="{C1C37017-E76B-4854-AD99-DBB3725135A0}"/>
    <cellStyle name="Komma 3 3 3 2 3 2 5" xfId="4242" xr:uid="{85737193-8904-4357-9FE0-7DE893242C51}"/>
    <cellStyle name="Komma 3 3 3 2 3 3" xfId="425" xr:uid="{00000000-0005-0000-0000-000094050000}"/>
    <cellStyle name="Komma 3 3 3 2 3 3 2" xfId="3345" xr:uid="{418DB122-C7A1-46BB-AD8F-10CB38649835}"/>
    <cellStyle name="Komma 3 3 3 2 3 3 3" xfId="3986" xr:uid="{B6E1B1C2-DD1D-4261-BB93-27D0B487B500}"/>
    <cellStyle name="Komma 3 3 3 2 3 4" xfId="1110" xr:uid="{00000000-0005-0000-0000-000095050000}"/>
    <cellStyle name="Komma 3 3 3 2 3 4 2" xfId="4500" xr:uid="{A9B521DD-AC61-420F-97D6-661C65E3F1F9}"/>
    <cellStyle name="Komma 3 3 3 2 3 5" xfId="1365" xr:uid="{00000000-0005-0000-0000-000096050000}"/>
    <cellStyle name="Komma 3 3 3 2 3 5 2" xfId="4755" xr:uid="{EA2403A2-8CB3-425F-83A7-52E998FC2353}"/>
    <cellStyle name="Komma 3 3 3 2 3 6" xfId="1880" xr:uid="{00000000-0005-0000-0000-000097050000}"/>
    <cellStyle name="Komma 3 3 3 2 3 6 2" xfId="5268" xr:uid="{B99E3430-A434-4774-9ED2-D224D483423E}"/>
    <cellStyle name="Komma 3 3 3 2 3 7" xfId="2136" xr:uid="{00000000-0005-0000-0000-000098050000}"/>
    <cellStyle name="Komma 3 3 3 2 3 7 2" xfId="5524" xr:uid="{3B243B75-6501-4416-B5DF-29F9B6733EDD}"/>
    <cellStyle name="Komma 3 3 3 2 3 8" xfId="2652" xr:uid="{A889349E-C27A-40EF-8705-687D7474A020}"/>
    <cellStyle name="Komma 3 3 3 2 3 9" xfId="3019" xr:uid="{163A6BF4-FFAC-4A4A-950C-F858E081F794}"/>
    <cellStyle name="Komma 3 3 3 2 4" xfId="586" xr:uid="{00000000-0005-0000-0000-000099050000}"/>
    <cellStyle name="Komma 3 3 3 2 4 2" xfId="1525" xr:uid="{00000000-0005-0000-0000-00009A050000}"/>
    <cellStyle name="Komma 3 3 3 2 4 2 2" xfId="3505" xr:uid="{66B7F9C7-B614-4E3B-B4DC-E7D0FA6A2FE5}"/>
    <cellStyle name="Komma 3 3 3 2 4 2 3" xfId="4913" xr:uid="{10254455-3596-45A9-9676-7D6BD1E7528F}"/>
    <cellStyle name="Komma 3 3 3 2 4 3" xfId="2294" xr:uid="{00000000-0005-0000-0000-00009B050000}"/>
    <cellStyle name="Komma 3 3 3 2 4 3 2" xfId="5682" xr:uid="{DFDB5B65-FE0E-4641-8C94-C867EC8211F9}"/>
    <cellStyle name="Komma 3 3 3 2 4 4" xfId="2812" xr:uid="{26061AC8-ED89-4935-AC3E-82962FFE06C1}"/>
    <cellStyle name="Komma 3 3 3 2 4 5" xfId="4145" xr:uid="{98AEEB6A-6112-461D-8159-410027BB1D5F}"/>
    <cellStyle name="Komma 3 3 3 2 5" xfId="328" xr:uid="{00000000-0005-0000-0000-00009C050000}"/>
    <cellStyle name="Komma 3 3 3 2 5 2" xfId="3248" xr:uid="{15A002FF-B718-4B42-B5F9-C0DF654F083D}"/>
    <cellStyle name="Komma 3 3 3 2 5 3" xfId="3889" xr:uid="{F5DCF8CA-9CB1-474B-8D01-8E6AD6C1C040}"/>
    <cellStyle name="Komma 3 3 3 2 6" xfId="1013" xr:uid="{00000000-0005-0000-0000-00009D050000}"/>
    <cellStyle name="Komma 3 3 3 2 6 2" xfId="4403" xr:uid="{0731A2C8-EE5B-4677-8247-862223494FC7}"/>
    <cellStyle name="Komma 3 3 3 2 7" xfId="1268" xr:uid="{00000000-0005-0000-0000-00009E050000}"/>
    <cellStyle name="Komma 3 3 3 2 7 2" xfId="4658" xr:uid="{C1A5D4B9-BAA7-4F27-B1DE-12BA2E844C5B}"/>
    <cellStyle name="Komma 3 3 3 2 8" xfId="1783" xr:uid="{00000000-0005-0000-0000-00009F050000}"/>
    <cellStyle name="Komma 3 3 3 2 8 2" xfId="5171" xr:uid="{03A91209-EE09-445D-B1AB-98AA7B03730C}"/>
    <cellStyle name="Komma 3 3 3 2 9" xfId="2039" xr:uid="{00000000-0005-0000-0000-0000A0050000}"/>
    <cellStyle name="Komma 3 3 3 2 9 2" xfId="5427" xr:uid="{19715B1E-F316-4404-B43F-6B79747CDB89}"/>
    <cellStyle name="Komma 3 3 3 3" xfId="186" xr:uid="{00000000-0005-0000-0000-0000A1050000}"/>
    <cellStyle name="Komma 3 3 3 3 2" xfId="702" xr:uid="{00000000-0005-0000-0000-0000A2050000}"/>
    <cellStyle name="Komma 3 3 3 3 2 2" xfId="1641" xr:uid="{00000000-0005-0000-0000-0000A3050000}"/>
    <cellStyle name="Komma 3 3 3 3 2 2 2" xfId="3621" xr:uid="{E69753AE-8534-47AB-B056-1756BAD2678C}"/>
    <cellStyle name="Komma 3 3 3 3 2 2 3" xfId="5029" xr:uid="{CC9653C0-7876-427A-8841-65B42CD6D04D}"/>
    <cellStyle name="Komma 3 3 3 3 2 3" xfId="2410" xr:uid="{00000000-0005-0000-0000-0000A4050000}"/>
    <cellStyle name="Komma 3 3 3 3 2 3 2" xfId="5798" xr:uid="{509BF393-AD19-44F5-B7D4-3163468B3DEC}"/>
    <cellStyle name="Komma 3 3 3 3 2 4" xfId="2928" xr:uid="{847E49A8-4D1F-4179-80B8-11FFD17CD300}"/>
    <cellStyle name="Komma 3 3 3 3 2 5" xfId="4261" xr:uid="{F37465E6-850E-4D31-AE76-43EF4701D666}"/>
    <cellStyle name="Komma 3 3 3 3 3" xfId="444" xr:uid="{00000000-0005-0000-0000-0000A5050000}"/>
    <cellStyle name="Komma 3 3 3 3 3 2" xfId="3364" xr:uid="{A2E41864-C75A-4E82-A3FE-FD49200B3725}"/>
    <cellStyle name="Komma 3 3 3 3 3 3" xfId="4005" xr:uid="{15E302C4-ABFF-44A6-9C8A-5E0FEC45AE4A}"/>
    <cellStyle name="Komma 3 3 3 3 4" xfId="1129" xr:uid="{00000000-0005-0000-0000-0000A6050000}"/>
    <cellStyle name="Komma 3 3 3 3 4 2" xfId="4519" xr:uid="{B74070D1-9CB7-456E-8489-513594335044}"/>
    <cellStyle name="Komma 3 3 3 3 5" xfId="1384" xr:uid="{00000000-0005-0000-0000-0000A7050000}"/>
    <cellStyle name="Komma 3 3 3 3 5 2" xfId="4774" xr:uid="{D4338788-D6C5-462B-A440-3C1AF2FDC62B}"/>
    <cellStyle name="Komma 3 3 3 3 6" xfId="1899" xr:uid="{00000000-0005-0000-0000-0000A8050000}"/>
    <cellStyle name="Komma 3 3 3 3 6 2" xfId="5287" xr:uid="{1C1C778A-7C20-4F51-AA15-41F630F43CDE}"/>
    <cellStyle name="Komma 3 3 3 3 7" xfId="2155" xr:uid="{00000000-0005-0000-0000-0000A9050000}"/>
    <cellStyle name="Komma 3 3 3 3 7 2" xfId="5543" xr:uid="{18087FCD-ED42-4B63-A4F8-9919D52DB481}"/>
    <cellStyle name="Komma 3 3 3 3 8" xfId="2671" xr:uid="{6220805E-1835-40DD-8A71-5F713AFD0AD8}"/>
    <cellStyle name="Komma 3 3 3 3 9" xfId="3749" xr:uid="{85505CE2-9333-4A55-B69E-AC4D6EDE9BE0}"/>
    <cellStyle name="Komma 3 3 3 4" xfId="124" xr:uid="{00000000-0005-0000-0000-0000AA050000}"/>
    <cellStyle name="Komma 3 3 3 4 2" xfId="640" xr:uid="{00000000-0005-0000-0000-0000AB050000}"/>
    <cellStyle name="Komma 3 3 3 4 2 2" xfId="1579" xr:uid="{00000000-0005-0000-0000-0000AC050000}"/>
    <cellStyle name="Komma 3 3 3 4 2 2 2" xfId="3559" xr:uid="{5D4CB98E-205D-4B4B-A3A5-33D3E21AEA82}"/>
    <cellStyle name="Komma 3 3 3 4 2 2 3" xfId="4967" xr:uid="{9B329776-8A2F-433A-B163-435C762E7B8A}"/>
    <cellStyle name="Komma 3 3 3 4 2 3" xfId="2348" xr:uid="{00000000-0005-0000-0000-0000AD050000}"/>
    <cellStyle name="Komma 3 3 3 4 2 3 2" xfId="5736" xr:uid="{24AB86FF-A28A-4361-9045-3F7A60289207}"/>
    <cellStyle name="Komma 3 3 3 4 2 4" xfId="2866" xr:uid="{784D1AB9-7394-43A4-84B8-ACF26D540C47}"/>
    <cellStyle name="Komma 3 3 3 4 2 5" xfId="4199" xr:uid="{51687CF4-B2EE-407B-AD3B-46EA7B3E3B27}"/>
    <cellStyle name="Komma 3 3 3 4 3" xfId="382" xr:uid="{00000000-0005-0000-0000-0000AE050000}"/>
    <cellStyle name="Komma 3 3 3 4 3 2" xfId="3302" xr:uid="{A8B43525-D4EF-47D5-A819-EB38BB185F58}"/>
    <cellStyle name="Komma 3 3 3 4 3 3" xfId="3943" xr:uid="{D1EA6D4F-DBEF-427D-A67D-2FE5F29A0DF2}"/>
    <cellStyle name="Komma 3 3 3 4 4" xfId="1067" xr:uid="{00000000-0005-0000-0000-0000AF050000}"/>
    <cellStyle name="Komma 3 3 3 4 4 2" xfId="4457" xr:uid="{D3E53138-B71C-47FC-915C-589286826044}"/>
    <cellStyle name="Komma 3 3 3 4 5" xfId="1322" xr:uid="{00000000-0005-0000-0000-0000B0050000}"/>
    <cellStyle name="Komma 3 3 3 4 5 2" xfId="4712" xr:uid="{E8BF4131-54F0-48AF-9362-109EF9ADDCB9}"/>
    <cellStyle name="Komma 3 3 3 4 6" xfId="1837" xr:uid="{00000000-0005-0000-0000-0000B1050000}"/>
    <cellStyle name="Komma 3 3 3 4 6 2" xfId="5225" xr:uid="{A257DDEA-2B2D-49A1-86A6-D82914490B4E}"/>
    <cellStyle name="Komma 3 3 3 4 7" xfId="2093" xr:uid="{00000000-0005-0000-0000-0000B2050000}"/>
    <cellStyle name="Komma 3 3 3 4 7 2" xfId="5481" xr:uid="{0800BA35-578C-405C-9BFF-C17B6C65A6C8}"/>
    <cellStyle name="Komma 3 3 3 4 8" xfId="2609" xr:uid="{6F8A2F93-7868-4E06-81BF-8AF8E72D7C21}"/>
    <cellStyle name="Komma 3 3 3 4 9" xfId="3062" xr:uid="{588FC368-D27C-4DA0-86FA-7272CB8989C1}"/>
    <cellStyle name="Komma 3 3 3 5" xfId="532" xr:uid="{00000000-0005-0000-0000-0000B3050000}"/>
    <cellStyle name="Komma 3 3 3 5 2" xfId="1471" xr:uid="{00000000-0005-0000-0000-0000B4050000}"/>
    <cellStyle name="Komma 3 3 3 5 2 2" xfId="3451" xr:uid="{4CA3E901-ADD9-490D-B0FF-979872E42E1B}"/>
    <cellStyle name="Komma 3 3 3 5 2 3" xfId="4859" xr:uid="{EAB3416B-1C7A-4161-8303-7BCFBADCEEF5}"/>
    <cellStyle name="Komma 3 3 3 5 3" xfId="2240" xr:uid="{00000000-0005-0000-0000-0000B5050000}"/>
    <cellStyle name="Komma 3 3 3 5 3 2" xfId="5628" xr:uid="{B0D7DBA6-401C-42E1-895F-CDF74A36B5AE}"/>
    <cellStyle name="Komma 3 3 3 5 4" xfId="2758" xr:uid="{845EBF9D-1841-47D5-A1DB-9F793D998EF2}"/>
    <cellStyle name="Komma 3 3 3 5 5" xfId="4091" xr:uid="{4616C73A-87DB-45A4-91AA-AE3B567A01BD}"/>
    <cellStyle name="Komma 3 3 3 6" xfId="274" xr:uid="{00000000-0005-0000-0000-0000B6050000}"/>
    <cellStyle name="Komma 3 3 3 6 2" xfId="3194" xr:uid="{95A1713F-C2BC-40EA-98B0-471C8FCE9000}"/>
    <cellStyle name="Komma 3 3 3 6 3" xfId="3835" xr:uid="{0D251469-9F13-4ACA-B199-E3527B87D4E9}"/>
    <cellStyle name="Komma 3 3 3 7" xfId="959" xr:uid="{00000000-0005-0000-0000-0000B7050000}"/>
    <cellStyle name="Komma 3 3 3 7 2" xfId="4349" xr:uid="{ED7EDF7C-BB1E-4365-B9F0-56F07E1BF48E}"/>
    <cellStyle name="Komma 3 3 3 8" xfId="1214" xr:uid="{00000000-0005-0000-0000-0000B8050000}"/>
    <cellStyle name="Komma 3 3 3 8 2" xfId="4604" xr:uid="{DD58D574-FD04-406D-8630-76D9CD0D855B}"/>
    <cellStyle name="Komma 3 3 3 9" xfId="1729" xr:uid="{00000000-0005-0000-0000-0000B9050000}"/>
    <cellStyle name="Komma 3 3 3 9 2" xfId="5117" xr:uid="{EE8D55E3-07D0-447C-8F9A-0B4416B7939D}"/>
    <cellStyle name="Komma 3 3 4" xfId="61" xr:uid="{00000000-0005-0000-0000-0000BA050000}"/>
    <cellStyle name="Komma 3 3 4 10" xfId="2546" xr:uid="{F443B0D6-60C0-4A13-BEF9-689A78602CA4}"/>
    <cellStyle name="Komma 3 3 4 11" xfId="3167" xr:uid="{64105379-1AC8-4399-81E6-5D241DB07CAE}"/>
    <cellStyle name="Komma 3 3 4 2" xfId="231" xr:uid="{00000000-0005-0000-0000-0000BB050000}"/>
    <cellStyle name="Komma 3 3 4 2 2" xfId="747" xr:uid="{00000000-0005-0000-0000-0000BC050000}"/>
    <cellStyle name="Komma 3 3 4 2 2 2" xfId="1686" xr:uid="{00000000-0005-0000-0000-0000BD050000}"/>
    <cellStyle name="Komma 3 3 4 2 2 2 2" xfId="3666" xr:uid="{6B908643-5680-4737-9696-78775805D99A}"/>
    <cellStyle name="Komma 3 3 4 2 2 2 3" xfId="5074" xr:uid="{EE158A91-707D-4141-B1AD-43201ACAB7E5}"/>
    <cellStyle name="Komma 3 3 4 2 2 3" xfId="2455" xr:uid="{00000000-0005-0000-0000-0000BE050000}"/>
    <cellStyle name="Komma 3 3 4 2 2 3 2" xfId="5843" xr:uid="{067C5B86-E912-48E9-8614-0F6ECD083671}"/>
    <cellStyle name="Komma 3 3 4 2 2 4" xfId="2973" xr:uid="{3F063DF4-5FA4-42AC-B097-C24930FE24DD}"/>
    <cellStyle name="Komma 3 3 4 2 2 5" xfId="4306" xr:uid="{7DC34942-5B91-4487-918E-C88CB5671F2C}"/>
    <cellStyle name="Komma 3 3 4 2 3" xfId="489" xr:uid="{00000000-0005-0000-0000-0000BF050000}"/>
    <cellStyle name="Komma 3 3 4 2 3 2" xfId="3409" xr:uid="{554E71A9-DD4B-450A-B946-63F8A0F5B35F}"/>
    <cellStyle name="Komma 3 3 4 2 3 3" xfId="4050" xr:uid="{713D89D8-C67F-4842-8436-35F8A8621B8C}"/>
    <cellStyle name="Komma 3 3 4 2 4" xfId="1174" xr:uid="{00000000-0005-0000-0000-0000C0050000}"/>
    <cellStyle name="Komma 3 3 4 2 4 2" xfId="4564" xr:uid="{839D9E91-053D-403F-A30F-71C29289ECE3}"/>
    <cellStyle name="Komma 3 3 4 2 5" xfId="1429" xr:uid="{00000000-0005-0000-0000-0000C1050000}"/>
    <cellStyle name="Komma 3 3 4 2 5 2" xfId="4819" xr:uid="{D42B7748-B73C-4F83-8284-3B907AF655E9}"/>
    <cellStyle name="Komma 3 3 4 2 6" xfId="1944" xr:uid="{00000000-0005-0000-0000-0000C2050000}"/>
    <cellStyle name="Komma 3 3 4 2 6 2" xfId="5332" xr:uid="{EFD356CA-3310-4A7B-9809-9D18EB5C1266}"/>
    <cellStyle name="Komma 3 3 4 2 7" xfId="2200" xr:uid="{00000000-0005-0000-0000-0000C3050000}"/>
    <cellStyle name="Komma 3 3 4 2 7 2" xfId="5588" xr:uid="{51FDCE1C-23ED-4558-8401-8B44BD8ADB99}"/>
    <cellStyle name="Komma 3 3 4 2 8" xfId="2716" xr:uid="{60121EF8-1EDA-44B9-90C3-4C5E5B48CED7}"/>
    <cellStyle name="Komma 3 3 4 2 9" xfId="3794" xr:uid="{1575E1A9-8D90-4CDA-9346-69FD2765A86E}"/>
    <cellStyle name="Komma 3 3 4 3" xfId="115" xr:uid="{00000000-0005-0000-0000-0000C4050000}"/>
    <cellStyle name="Komma 3 3 4 3 2" xfId="631" xr:uid="{00000000-0005-0000-0000-0000C5050000}"/>
    <cellStyle name="Komma 3 3 4 3 2 2" xfId="1570" xr:uid="{00000000-0005-0000-0000-0000C6050000}"/>
    <cellStyle name="Komma 3 3 4 3 2 2 2" xfId="3550" xr:uid="{6C346A87-A640-4E38-847A-817B43EDBD1E}"/>
    <cellStyle name="Komma 3 3 4 3 2 2 3" xfId="4958" xr:uid="{CAFC45CF-B65C-4E05-89C7-6FEDEA340E20}"/>
    <cellStyle name="Komma 3 3 4 3 2 3" xfId="2339" xr:uid="{00000000-0005-0000-0000-0000C7050000}"/>
    <cellStyle name="Komma 3 3 4 3 2 3 2" xfId="5727" xr:uid="{9A648692-4732-4064-824E-B71FC2109579}"/>
    <cellStyle name="Komma 3 3 4 3 2 4" xfId="2857" xr:uid="{1C6DF881-1E65-419D-A60A-249E5CCD6B5B}"/>
    <cellStyle name="Komma 3 3 4 3 2 5" xfId="4190" xr:uid="{7EE001D2-5738-47ED-99E7-35D36608D6BA}"/>
    <cellStyle name="Komma 3 3 4 3 3" xfId="373" xr:uid="{00000000-0005-0000-0000-0000C8050000}"/>
    <cellStyle name="Komma 3 3 4 3 3 2" xfId="3293" xr:uid="{7545B3D2-9359-438B-93C5-F23AE876234B}"/>
    <cellStyle name="Komma 3 3 4 3 3 3" xfId="3934" xr:uid="{E0B80BB1-89CE-4475-B9D2-352BD2130A08}"/>
    <cellStyle name="Komma 3 3 4 3 4" xfId="1058" xr:uid="{00000000-0005-0000-0000-0000C9050000}"/>
    <cellStyle name="Komma 3 3 4 3 4 2" xfId="4448" xr:uid="{D9B20EF4-520C-43C8-B777-320AED689C12}"/>
    <cellStyle name="Komma 3 3 4 3 5" xfId="1313" xr:uid="{00000000-0005-0000-0000-0000CA050000}"/>
    <cellStyle name="Komma 3 3 4 3 5 2" xfId="4703" xr:uid="{54BD614D-99E0-4E1B-9182-51106D8355E7}"/>
    <cellStyle name="Komma 3 3 4 3 6" xfId="1828" xr:uid="{00000000-0005-0000-0000-0000CB050000}"/>
    <cellStyle name="Komma 3 3 4 3 6 2" xfId="5216" xr:uid="{6AF9338C-7789-4D3B-A171-65AC1D27A368}"/>
    <cellStyle name="Komma 3 3 4 3 7" xfId="2084" xr:uid="{00000000-0005-0000-0000-0000CC050000}"/>
    <cellStyle name="Komma 3 3 4 3 7 2" xfId="5472" xr:uid="{5DEE372C-8820-4A97-A8A8-C59BB7930AC1}"/>
    <cellStyle name="Komma 3 3 4 3 8" xfId="2600" xr:uid="{E90FF74A-608B-4F7F-977D-83961F7BBFEE}"/>
    <cellStyle name="Komma 3 3 4 3 9" xfId="3071" xr:uid="{D5D2CA0B-E88D-487B-ADDB-CC447461AD8B}"/>
    <cellStyle name="Komma 3 3 4 4" xfId="577" xr:uid="{00000000-0005-0000-0000-0000CD050000}"/>
    <cellStyle name="Komma 3 3 4 4 2" xfId="1516" xr:uid="{00000000-0005-0000-0000-0000CE050000}"/>
    <cellStyle name="Komma 3 3 4 4 2 2" xfId="3496" xr:uid="{1187CAEF-1393-4E5C-A7C1-F6848BC65087}"/>
    <cellStyle name="Komma 3 3 4 4 2 3" xfId="4904" xr:uid="{918D8BAA-CB10-496A-825A-F9D0C1C36845}"/>
    <cellStyle name="Komma 3 3 4 4 3" xfId="2285" xr:uid="{00000000-0005-0000-0000-0000CF050000}"/>
    <cellStyle name="Komma 3 3 4 4 3 2" xfId="5673" xr:uid="{5591ABA4-B1F3-40BD-8AE2-3F8F08C4DC87}"/>
    <cellStyle name="Komma 3 3 4 4 4" xfId="2803" xr:uid="{88331400-BA58-4454-9E9E-4B47F8D29F06}"/>
    <cellStyle name="Komma 3 3 4 4 5" xfId="4136" xr:uid="{DFBF917A-D2CB-4A52-A824-11B9C9CC31B9}"/>
    <cellStyle name="Komma 3 3 4 5" xfId="319" xr:uid="{00000000-0005-0000-0000-0000D0050000}"/>
    <cellStyle name="Komma 3 3 4 5 2" xfId="3239" xr:uid="{DD0596EE-14EF-47A2-9384-9FC1BBB394B9}"/>
    <cellStyle name="Komma 3 3 4 5 3" xfId="3880" xr:uid="{1C19E1B2-DC32-42B1-B52F-3DA1E0A48399}"/>
    <cellStyle name="Komma 3 3 4 6" xfId="1004" xr:uid="{00000000-0005-0000-0000-0000D1050000}"/>
    <cellStyle name="Komma 3 3 4 6 2" xfId="4394" xr:uid="{D313F7B0-6E55-4DC7-A112-85FC86DFF5C8}"/>
    <cellStyle name="Komma 3 3 4 7" xfId="1259" xr:uid="{00000000-0005-0000-0000-0000D2050000}"/>
    <cellStyle name="Komma 3 3 4 7 2" xfId="4649" xr:uid="{95E18F7C-BD0E-4B0B-93C6-53B6A593F90F}"/>
    <cellStyle name="Komma 3 3 4 8" xfId="1774" xr:uid="{00000000-0005-0000-0000-0000D3050000}"/>
    <cellStyle name="Komma 3 3 4 8 2" xfId="5162" xr:uid="{89633A99-C918-4D70-838A-9654681F075C}"/>
    <cellStyle name="Komma 3 3 4 9" xfId="2030" xr:uid="{00000000-0005-0000-0000-0000D4050000}"/>
    <cellStyle name="Komma 3 3 4 9 2" xfId="5418" xr:uid="{D0FFEF6C-2B4E-445C-AD92-836EAE794B4E}"/>
    <cellStyle name="Komma 3 3 5" xfId="37" xr:uid="{00000000-0005-0000-0000-0000D5050000}"/>
    <cellStyle name="Komma 3 3 5 10" xfId="2522" xr:uid="{9747F34C-DAA0-4509-9697-1BBCEBC3D5AF}"/>
    <cellStyle name="Komma 3 3 5 11" xfId="3161" xr:uid="{69F2B83F-16B2-492C-B145-CA5E498AC278}"/>
    <cellStyle name="Komma 3 3 5 2" xfId="207" xr:uid="{00000000-0005-0000-0000-0000D6050000}"/>
    <cellStyle name="Komma 3 3 5 2 2" xfId="723" xr:uid="{00000000-0005-0000-0000-0000D7050000}"/>
    <cellStyle name="Komma 3 3 5 2 2 2" xfId="1662" xr:uid="{00000000-0005-0000-0000-0000D8050000}"/>
    <cellStyle name="Komma 3 3 5 2 2 2 2" xfId="3642" xr:uid="{D9F69194-4B73-467E-B78A-0A5692749F08}"/>
    <cellStyle name="Komma 3 3 5 2 2 2 3" xfId="5050" xr:uid="{24A53802-431F-468B-B4AF-53B94341EBF9}"/>
    <cellStyle name="Komma 3 3 5 2 2 3" xfId="2431" xr:uid="{00000000-0005-0000-0000-0000D9050000}"/>
    <cellStyle name="Komma 3 3 5 2 2 3 2" xfId="5819" xr:uid="{55C177C0-AAA4-4042-BBC8-A8530C55BEBE}"/>
    <cellStyle name="Komma 3 3 5 2 2 4" xfId="2949" xr:uid="{44B13EC4-1F17-410D-A6E2-32A33F5A21CD}"/>
    <cellStyle name="Komma 3 3 5 2 2 5" xfId="4282" xr:uid="{33924E12-4813-4ACA-A233-92C7E4864ECF}"/>
    <cellStyle name="Komma 3 3 5 2 3" xfId="465" xr:uid="{00000000-0005-0000-0000-0000DA050000}"/>
    <cellStyle name="Komma 3 3 5 2 3 2" xfId="3385" xr:uid="{9FA02781-4A7D-461B-9F28-C32678ADCA1C}"/>
    <cellStyle name="Komma 3 3 5 2 3 3" xfId="4026" xr:uid="{1CF33CAF-F5EA-435E-9BA5-E2F6FB75CC8A}"/>
    <cellStyle name="Komma 3 3 5 2 4" xfId="1150" xr:uid="{00000000-0005-0000-0000-0000DB050000}"/>
    <cellStyle name="Komma 3 3 5 2 4 2" xfId="4540" xr:uid="{F3A98A78-1FFB-4ABD-84C4-C340F4AEB946}"/>
    <cellStyle name="Komma 3 3 5 2 5" xfId="1405" xr:uid="{00000000-0005-0000-0000-0000DC050000}"/>
    <cellStyle name="Komma 3 3 5 2 5 2" xfId="4795" xr:uid="{606AEC4A-5030-49BB-A2A4-DEE2444170DB}"/>
    <cellStyle name="Komma 3 3 5 2 6" xfId="1920" xr:uid="{00000000-0005-0000-0000-0000DD050000}"/>
    <cellStyle name="Komma 3 3 5 2 6 2" xfId="5308" xr:uid="{1E1E3EC6-8DD6-48F5-AE0C-589283AC14DF}"/>
    <cellStyle name="Komma 3 3 5 2 7" xfId="2176" xr:uid="{00000000-0005-0000-0000-0000DE050000}"/>
    <cellStyle name="Komma 3 3 5 2 7 2" xfId="5564" xr:uid="{2365B57F-803C-45DB-BDD8-96DE15BFEB44}"/>
    <cellStyle name="Komma 3 3 5 2 8" xfId="2692" xr:uid="{37188342-073D-4806-9567-C9B04CE5867F}"/>
    <cellStyle name="Komma 3 3 5 2 9" xfId="3770" xr:uid="{8757BEFD-DFA2-4B31-84FF-BC27C5648169}"/>
    <cellStyle name="Komma 3 3 5 3" xfId="158" xr:uid="{00000000-0005-0000-0000-0000DF050000}"/>
    <cellStyle name="Komma 3 3 5 3 2" xfId="674" xr:uid="{00000000-0005-0000-0000-0000E0050000}"/>
    <cellStyle name="Komma 3 3 5 3 2 2" xfId="1613" xr:uid="{00000000-0005-0000-0000-0000E1050000}"/>
    <cellStyle name="Komma 3 3 5 3 2 2 2" xfId="3593" xr:uid="{4BA265AE-3E80-4E2B-B187-C3855FBDFCCD}"/>
    <cellStyle name="Komma 3 3 5 3 2 2 3" xfId="5001" xr:uid="{322077F1-9666-4CFD-88C7-EA9CC3F8B148}"/>
    <cellStyle name="Komma 3 3 5 3 2 3" xfId="2382" xr:uid="{00000000-0005-0000-0000-0000E2050000}"/>
    <cellStyle name="Komma 3 3 5 3 2 3 2" xfId="5770" xr:uid="{5EC31582-F829-488E-891A-C7B4F03C9D26}"/>
    <cellStyle name="Komma 3 3 5 3 2 4" xfId="2900" xr:uid="{BFEB4AFB-8BDE-4476-9FF3-F91DE795DBF1}"/>
    <cellStyle name="Komma 3 3 5 3 2 5" xfId="4233" xr:uid="{DEDA59B0-FF38-45F7-86D0-F7278E47D793}"/>
    <cellStyle name="Komma 3 3 5 3 3" xfId="416" xr:uid="{00000000-0005-0000-0000-0000E3050000}"/>
    <cellStyle name="Komma 3 3 5 3 3 2" xfId="3336" xr:uid="{D9BA2EEB-64FF-4654-838E-870BBF832BB4}"/>
    <cellStyle name="Komma 3 3 5 3 3 3" xfId="3977" xr:uid="{4B6E8F55-842C-4A05-812D-71D1C825DE9B}"/>
    <cellStyle name="Komma 3 3 5 3 4" xfId="1101" xr:uid="{00000000-0005-0000-0000-0000E4050000}"/>
    <cellStyle name="Komma 3 3 5 3 4 2" xfId="4491" xr:uid="{D51B96CC-689F-461A-8523-9B455D06E53D}"/>
    <cellStyle name="Komma 3 3 5 3 5" xfId="1356" xr:uid="{00000000-0005-0000-0000-0000E5050000}"/>
    <cellStyle name="Komma 3 3 5 3 5 2" xfId="4746" xr:uid="{4442E004-2491-4E1E-BB5B-479AA2FD9152}"/>
    <cellStyle name="Komma 3 3 5 3 6" xfId="1871" xr:uid="{00000000-0005-0000-0000-0000E6050000}"/>
    <cellStyle name="Komma 3 3 5 3 6 2" xfId="5259" xr:uid="{A6A274BC-ADC8-48D0-A1A0-FEFA9BE39534}"/>
    <cellStyle name="Komma 3 3 5 3 7" xfId="2127" xr:uid="{00000000-0005-0000-0000-0000E7050000}"/>
    <cellStyle name="Komma 3 3 5 3 7 2" xfId="5515" xr:uid="{26FACEE4-B891-4BD6-924F-B49F500D4C11}"/>
    <cellStyle name="Komma 3 3 5 3 8" xfId="2643" xr:uid="{B329DF64-B2E9-4AE8-B80D-DA797E9EEC09}"/>
    <cellStyle name="Komma 3 3 5 3 9" xfId="3028" xr:uid="{F6A07757-457C-45CF-B5AA-07A789E07B10}"/>
    <cellStyle name="Komma 3 3 5 4" xfId="553" xr:uid="{00000000-0005-0000-0000-0000E8050000}"/>
    <cellStyle name="Komma 3 3 5 4 2" xfId="1492" xr:uid="{00000000-0005-0000-0000-0000E9050000}"/>
    <cellStyle name="Komma 3 3 5 4 2 2" xfId="3472" xr:uid="{0FFC03F6-67DC-434B-BF6B-29792D80A607}"/>
    <cellStyle name="Komma 3 3 5 4 2 3" xfId="4880" xr:uid="{ADA655B0-B4AF-45D0-A8D8-F19A20D2E41D}"/>
    <cellStyle name="Komma 3 3 5 4 3" xfId="2261" xr:uid="{00000000-0005-0000-0000-0000EA050000}"/>
    <cellStyle name="Komma 3 3 5 4 3 2" xfId="5649" xr:uid="{448F37D2-164D-4173-B1CA-544E880446CE}"/>
    <cellStyle name="Komma 3 3 5 4 4" xfId="2779" xr:uid="{CAAC75E5-7CF3-4792-A848-8DB4CDDCD0B2}"/>
    <cellStyle name="Komma 3 3 5 4 5" xfId="4112" xr:uid="{90FCB35A-E7AB-4A50-8D55-E29DBD3D2672}"/>
    <cellStyle name="Komma 3 3 5 5" xfId="295" xr:uid="{00000000-0005-0000-0000-0000EB050000}"/>
    <cellStyle name="Komma 3 3 5 5 2" xfId="3215" xr:uid="{AF302446-58D4-4045-863E-85DD684A79CF}"/>
    <cellStyle name="Komma 3 3 5 5 3" xfId="3856" xr:uid="{BBDE9702-7E4C-45E3-9D56-5BB2D0F61EA1}"/>
    <cellStyle name="Komma 3 3 5 6" xfId="980" xr:uid="{00000000-0005-0000-0000-0000EC050000}"/>
    <cellStyle name="Komma 3 3 5 6 2" xfId="4370" xr:uid="{CFDCE04B-682A-4E74-8831-8F6718DE014F}"/>
    <cellStyle name="Komma 3 3 5 7" xfId="1235" xr:uid="{00000000-0005-0000-0000-0000ED050000}"/>
    <cellStyle name="Komma 3 3 5 7 2" xfId="4625" xr:uid="{07328855-E835-41AF-93CD-9C4DC230F6BD}"/>
    <cellStyle name="Komma 3 3 5 8" xfId="1750" xr:uid="{00000000-0005-0000-0000-0000EE050000}"/>
    <cellStyle name="Komma 3 3 5 8 2" xfId="5138" xr:uid="{E21801BF-C182-4649-8865-FB71E15866D4}"/>
    <cellStyle name="Komma 3 3 5 9" xfId="2006" xr:uid="{00000000-0005-0000-0000-0000EF050000}"/>
    <cellStyle name="Komma 3 3 5 9 2" xfId="5394" xr:uid="{FC95BAA1-5270-452C-B9A9-BB3FB074121A}"/>
    <cellStyle name="Komma 3 3 6" xfId="177" xr:uid="{00000000-0005-0000-0000-0000F0050000}"/>
    <cellStyle name="Komma 3 3 6 2" xfId="693" xr:uid="{00000000-0005-0000-0000-0000F1050000}"/>
    <cellStyle name="Komma 3 3 6 2 2" xfId="1632" xr:uid="{00000000-0005-0000-0000-0000F2050000}"/>
    <cellStyle name="Komma 3 3 6 2 2 2" xfId="3612" xr:uid="{49C3DD50-6190-46D0-8166-CA81F7BF0F6B}"/>
    <cellStyle name="Komma 3 3 6 2 2 3" xfId="5020" xr:uid="{58AB84A3-A0D0-4BD2-AC38-2091E20817CA}"/>
    <cellStyle name="Komma 3 3 6 2 3" xfId="2401" xr:uid="{00000000-0005-0000-0000-0000F3050000}"/>
    <cellStyle name="Komma 3 3 6 2 3 2" xfId="5789" xr:uid="{909FFE27-FE67-447E-81A7-656384B684C5}"/>
    <cellStyle name="Komma 3 3 6 2 4" xfId="2919" xr:uid="{FD589307-E08F-4962-9890-801458A89D08}"/>
    <cellStyle name="Komma 3 3 6 2 5" xfId="4252" xr:uid="{5CCA52FA-456E-4249-BD06-40461FAA55CC}"/>
    <cellStyle name="Komma 3 3 6 3" xfId="435" xr:uid="{00000000-0005-0000-0000-0000F4050000}"/>
    <cellStyle name="Komma 3 3 6 3 2" xfId="3355" xr:uid="{3C444838-7CF3-499C-B0AD-F2585628007A}"/>
    <cellStyle name="Komma 3 3 6 3 3" xfId="3996" xr:uid="{F4EC4F86-48FD-4601-B2F6-2007DBE5F3A6}"/>
    <cellStyle name="Komma 3 3 6 4" xfId="1120" xr:uid="{00000000-0005-0000-0000-0000F5050000}"/>
    <cellStyle name="Komma 3 3 6 4 2" xfId="4510" xr:uid="{0EBAAD65-90C9-4E35-8E33-6414F90A0FB9}"/>
    <cellStyle name="Komma 3 3 6 5" xfId="1375" xr:uid="{00000000-0005-0000-0000-0000F6050000}"/>
    <cellStyle name="Komma 3 3 6 5 2" xfId="4765" xr:uid="{C0519972-5172-4DD9-B66B-1E5BA7D38086}"/>
    <cellStyle name="Komma 3 3 6 6" xfId="1890" xr:uid="{00000000-0005-0000-0000-0000F7050000}"/>
    <cellStyle name="Komma 3 3 6 6 2" xfId="5278" xr:uid="{2F2CCC4F-4FA6-43D9-B925-D47FD1DB185D}"/>
    <cellStyle name="Komma 3 3 6 7" xfId="2146" xr:uid="{00000000-0005-0000-0000-0000F8050000}"/>
    <cellStyle name="Komma 3 3 6 7 2" xfId="5534" xr:uid="{1179392F-66A2-4A89-8573-6688B67639EF}"/>
    <cellStyle name="Komma 3 3 6 8" xfId="2662" xr:uid="{43CFBDF0-9EB8-4062-8254-674476DBEFDE}"/>
    <cellStyle name="Komma 3 3 6 9" xfId="3740" xr:uid="{84F5BB8E-4796-4BA4-9CEB-D6D3CC1DBC43}"/>
    <cellStyle name="Komma 3 3 7" xfId="96" xr:uid="{00000000-0005-0000-0000-0000F9050000}"/>
    <cellStyle name="Komma 3 3 7 2" xfId="612" xr:uid="{00000000-0005-0000-0000-0000FA050000}"/>
    <cellStyle name="Komma 3 3 7 2 2" xfId="1551" xr:uid="{00000000-0005-0000-0000-0000FB050000}"/>
    <cellStyle name="Komma 3 3 7 2 2 2" xfId="3531" xr:uid="{D9ACF366-BAAF-484F-9D5C-51252852C5E2}"/>
    <cellStyle name="Komma 3 3 7 2 2 3" xfId="4939" xr:uid="{0329AF3D-FF92-4AB7-B184-59C8727F85CC}"/>
    <cellStyle name="Komma 3 3 7 2 3" xfId="2320" xr:uid="{00000000-0005-0000-0000-0000FC050000}"/>
    <cellStyle name="Komma 3 3 7 2 3 2" xfId="5708" xr:uid="{5E92D1C7-46A1-42FA-9BDE-AA67BA5E6149}"/>
    <cellStyle name="Komma 3 3 7 2 4" xfId="2838" xr:uid="{EFCCFFAB-2083-4321-AB0F-0F1631902EFA}"/>
    <cellStyle name="Komma 3 3 7 2 5" xfId="4171" xr:uid="{F176571F-E109-4503-8D39-346844861C54}"/>
    <cellStyle name="Komma 3 3 7 3" xfId="354" xr:uid="{00000000-0005-0000-0000-0000FD050000}"/>
    <cellStyle name="Komma 3 3 7 3 2" xfId="3274" xr:uid="{40C6449E-AF92-4859-8A28-230F5890B22D}"/>
    <cellStyle name="Komma 3 3 7 3 3" xfId="3915" xr:uid="{2E8FF95B-0902-48A3-8DD1-9445E3FB46D6}"/>
    <cellStyle name="Komma 3 3 7 4" xfId="1039" xr:uid="{00000000-0005-0000-0000-0000FE050000}"/>
    <cellStyle name="Komma 3 3 7 4 2" xfId="4429" xr:uid="{C654D447-F8A8-408D-A5F9-618032312236}"/>
    <cellStyle name="Komma 3 3 7 5" xfId="1294" xr:uid="{00000000-0005-0000-0000-0000FF050000}"/>
    <cellStyle name="Komma 3 3 7 5 2" xfId="4684" xr:uid="{3D28F05A-D8E7-40D4-9B2A-00E79A2A4958}"/>
    <cellStyle name="Komma 3 3 7 6" xfId="1809" xr:uid="{00000000-0005-0000-0000-000000060000}"/>
    <cellStyle name="Komma 3 3 7 6 2" xfId="5197" xr:uid="{9B0310EB-08BB-4131-BB67-9BEC9E292DD3}"/>
    <cellStyle name="Komma 3 3 7 7" xfId="2065" xr:uid="{00000000-0005-0000-0000-000001060000}"/>
    <cellStyle name="Komma 3 3 7 7 2" xfId="5453" xr:uid="{4BC86FF2-E5D8-40DD-BC94-90D95C6EE4FF}"/>
    <cellStyle name="Komma 3 3 7 8" xfId="2581" xr:uid="{B74894DA-56EA-404D-B698-36DE3495E942}"/>
    <cellStyle name="Komma 3 3 7 9" xfId="3090" xr:uid="{75DA9B33-8E69-46E5-AA4A-AC01FE67C999}"/>
    <cellStyle name="Komma 3 3 8" xfId="523" xr:uid="{00000000-0005-0000-0000-000002060000}"/>
    <cellStyle name="Komma 3 3 8 2" xfId="1462" xr:uid="{00000000-0005-0000-0000-000003060000}"/>
    <cellStyle name="Komma 3 3 8 2 2" xfId="3442" xr:uid="{8A954911-AF85-4D59-A049-7F79C76E1984}"/>
    <cellStyle name="Komma 3 3 8 2 3" xfId="4850" xr:uid="{1FC34D0B-AA7E-467E-9E2C-A1C153B9206D}"/>
    <cellStyle name="Komma 3 3 8 3" xfId="2231" xr:uid="{00000000-0005-0000-0000-000004060000}"/>
    <cellStyle name="Komma 3 3 8 3 2" xfId="5619" xr:uid="{7FB97E48-48C0-413E-92C0-5A3A2B72B178}"/>
    <cellStyle name="Komma 3 3 8 4" xfId="2749" xr:uid="{9A8C6568-50DD-4939-B4B0-FA52CCC7BB80}"/>
    <cellStyle name="Komma 3 3 8 5" xfId="4082" xr:uid="{F6033BC9-AC57-49F0-A560-9E7F433A588F}"/>
    <cellStyle name="Komma 3 3 9" xfId="265" xr:uid="{00000000-0005-0000-0000-000005060000}"/>
    <cellStyle name="Komma 3 3 9 2" xfId="3185" xr:uid="{73241F91-8A89-4954-919F-23AFBBB9EEEB}"/>
    <cellStyle name="Komma 3 3 9 3" xfId="3826" xr:uid="{96807825-C753-412D-9873-7E58D16B7942}"/>
    <cellStyle name="Komma 3 4" xfId="24" xr:uid="{00000000-0005-0000-0000-000006060000}"/>
    <cellStyle name="Komma 3 4 10" xfId="1737" xr:uid="{00000000-0005-0000-0000-000007060000}"/>
    <cellStyle name="Komma 3 4 10 2" xfId="5125" xr:uid="{75B39589-D0D9-46E1-9AF1-07EB2E2470B9}"/>
    <cellStyle name="Komma 3 4 11" xfId="1993" xr:uid="{00000000-0005-0000-0000-000008060000}"/>
    <cellStyle name="Komma 3 4 11 2" xfId="5381" xr:uid="{6DC5BC24-02BC-403A-A4BD-0E96DDDE8393}"/>
    <cellStyle name="Komma 3 4 12" xfId="2509" xr:uid="{A253A05B-14DF-4E83-9439-9BC7CEB269AF}"/>
    <cellStyle name="Komma 3 4 13" xfId="3132" xr:uid="{888D5D81-4287-4FE4-90E9-E6C967269481}"/>
    <cellStyle name="Komma 3 4 2" xfId="78" xr:uid="{00000000-0005-0000-0000-000009060000}"/>
    <cellStyle name="Komma 3 4 2 10" xfId="2563" xr:uid="{A7862506-7E92-4299-A33B-3638D2AE820F}"/>
    <cellStyle name="Komma 3 4 2 11" xfId="3109" xr:uid="{7957D108-4F0F-4EBB-AF44-570EE5B19133}"/>
    <cellStyle name="Komma 3 4 2 2" xfId="248" xr:uid="{00000000-0005-0000-0000-00000A060000}"/>
    <cellStyle name="Komma 3 4 2 2 2" xfId="764" xr:uid="{00000000-0005-0000-0000-00000B060000}"/>
    <cellStyle name="Komma 3 4 2 2 2 2" xfId="1703" xr:uid="{00000000-0005-0000-0000-00000C060000}"/>
    <cellStyle name="Komma 3 4 2 2 2 2 2" xfId="3683" xr:uid="{FAC71221-D3A4-4CE5-ACDC-4A6A904EFD1B}"/>
    <cellStyle name="Komma 3 4 2 2 2 2 3" xfId="5091" xr:uid="{E297E11C-F338-4E1F-9B83-9301121B5EC6}"/>
    <cellStyle name="Komma 3 4 2 2 2 3" xfId="2472" xr:uid="{00000000-0005-0000-0000-00000D060000}"/>
    <cellStyle name="Komma 3 4 2 2 2 3 2" xfId="5860" xr:uid="{488A35DA-0F44-4F82-A0CA-D067EDDF6EA3}"/>
    <cellStyle name="Komma 3 4 2 2 2 4" xfId="2990" xr:uid="{D5DF0A42-F248-448E-A069-1D9B5378304F}"/>
    <cellStyle name="Komma 3 4 2 2 2 5" xfId="4323" xr:uid="{CC5473FB-50B7-43DE-A24F-40FB56EF921C}"/>
    <cellStyle name="Komma 3 4 2 2 3" xfId="506" xr:uid="{00000000-0005-0000-0000-00000E060000}"/>
    <cellStyle name="Komma 3 4 2 2 3 2" xfId="3426" xr:uid="{AE264FF9-3921-4AE8-BB4D-149B7C9461BB}"/>
    <cellStyle name="Komma 3 4 2 2 3 3" xfId="4067" xr:uid="{42C1F9CE-A26B-43B8-9963-A68609E1DE38}"/>
    <cellStyle name="Komma 3 4 2 2 4" xfId="1191" xr:uid="{00000000-0005-0000-0000-00000F060000}"/>
    <cellStyle name="Komma 3 4 2 2 4 2" xfId="4581" xr:uid="{59E28177-6314-4CA0-B72E-A65803C5ED67}"/>
    <cellStyle name="Komma 3 4 2 2 5" xfId="1446" xr:uid="{00000000-0005-0000-0000-000010060000}"/>
    <cellStyle name="Komma 3 4 2 2 5 2" xfId="4836" xr:uid="{DCA35058-840A-4F26-95BC-5FD3F8567C9A}"/>
    <cellStyle name="Komma 3 4 2 2 6" xfId="1961" xr:uid="{00000000-0005-0000-0000-000011060000}"/>
    <cellStyle name="Komma 3 4 2 2 6 2" xfId="5349" xr:uid="{A72C6206-BAAB-42B1-A430-5C40CE0DD72A}"/>
    <cellStyle name="Komma 3 4 2 2 7" xfId="2217" xr:uid="{00000000-0005-0000-0000-000012060000}"/>
    <cellStyle name="Komma 3 4 2 2 7 2" xfId="5605" xr:uid="{8CA3F671-3195-49C6-841D-971D7B9FBF45}"/>
    <cellStyle name="Komma 3 4 2 2 8" xfId="2733" xr:uid="{F55C0C30-4AF0-4540-879B-DDFB9B2E1E2B}"/>
    <cellStyle name="Komma 3 4 2 2 9" xfId="3811" xr:uid="{C1052D65-B9D6-46F2-BBC9-21C74655E948}"/>
    <cellStyle name="Komma 3 4 2 3" xfId="132" xr:uid="{00000000-0005-0000-0000-000013060000}"/>
    <cellStyle name="Komma 3 4 2 3 2" xfId="648" xr:uid="{00000000-0005-0000-0000-000014060000}"/>
    <cellStyle name="Komma 3 4 2 3 2 2" xfId="1587" xr:uid="{00000000-0005-0000-0000-000015060000}"/>
    <cellStyle name="Komma 3 4 2 3 2 2 2" xfId="3567" xr:uid="{4A09640B-61FF-43F3-87DE-E7CB9ED402FF}"/>
    <cellStyle name="Komma 3 4 2 3 2 2 3" xfId="4975" xr:uid="{8DC3451D-9F40-4A4A-9CF5-0C839553D67D}"/>
    <cellStyle name="Komma 3 4 2 3 2 3" xfId="2356" xr:uid="{00000000-0005-0000-0000-000016060000}"/>
    <cellStyle name="Komma 3 4 2 3 2 3 2" xfId="5744" xr:uid="{EA4C4C68-B592-49A8-A492-75E03F32956B}"/>
    <cellStyle name="Komma 3 4 2 3 2 4" xfId="2874" xr:uid="{0E4F2D7C-5419-46F2-92CB-8E3FCECBCC5C}"/>
    <cellStyle name="Komma 3 4 2 3 2 5" xfId="4207" xr:uid="{B6344C48-FACD-49B9-A615-37D1B3BAC053}"/>
    <cellStyle name="Komma 3 4 2 3 3" xfId="390" xr:uid="{00000000-0005-0000-0000-000017060000}"/>
    <cellStyle name="Komma 3 4 2 3 3 2" xfId="3310" xr:uid="{BE07D417-CD04-4B2C-861A-D0DA3B094AA4}"/>
    <cellStyle name="Komma 3 4 2 3 3 3" xfId="3951" xr:uid="{BB0A446C-DAD3-45DB-A55A-9AE6244E616F}"/>
    <cellStyle name="Komma 3 4 2 3 4" xfId="1075" xr:uid="{00000000-0005-0000-0000-000018060000}"/>
    <cellStyle name="Komma 3 4 2 3 4 2" xfId="4465" xr:uid="{7CB81043-CF00-4D07-9432-FFF333A9E3E2}"/>
    <cellStyle name="Komma 3 4 2 3 5" xfId="1330" xr:uid="{00000000-0005-0000-0000-000019060000}"/>
    <cellStyle name="Komma 3 4 2 3 5 2" xfId="4720" xr:uid="{33723731-BD65-463E-9BEF-914574B63BD9}"/>
    <cellStyle name="Komma 3 4 2 3 6" xfId="1845" xr:uid="{00000000-0005-0000-0000-00001A060000}"/>
    <cellStyle name="Komma 3 4 2 3 6 2" xfId="5233" xr:uid="{1580DEBB-D353-439F-B4C5-3CF105647F55}"/>
    <cellStyle name="Komma 3 4 2 3 7" xfId="2101" xr:uid="{00000000-0005-0000-0000-00001B060000}"/>
    <cellStyle name="Komma 3 4 2 3 7 2" xfId="5489" xr:uid="{089CD9E5-58C7-4265-813D-9667970B8528}"/>
    <cellStyle name="Komma 3 4 2 3 8" xfId="2617" xr:uid="{6225EBD4-BEE6-449E-B126-FEF783E530F9}"/>
    <cellStyle name="Komma 3 4 2 3 9" xfId="3054" xr:uid="{08E808BD-0475-43BF-B1CA-1B8BEF2224BB}"/>
    <cellStyle name="Komma 3 4 2 4" xfId="594" xr:uid="{00000000-0005-0000-0000-00001C060000}"/>
    <cellStyle name="Komma 3 4 2 4 2" xfId="1533" xr:uid="{00000000-0005-0000-0000-00001D060000}"/>
    <cellStyle name="Komma 3 4 2 4 2 2" xfId="3513" xr:uid="{8FA80FB8-94C5-4ECB-A1E2-88466FE9BDD2}"/>
    <cellStyle name="Komma 3 4 2 4 2 3" xfId="4921" xr:uid="{633178D2-693D-4A91-85DF-9DD482E0E671}"/>
    <cellStyle name="Komma 3 4 2 4 3" xfId="2302" xr:uid="{00000000-0005-0000-0000-00001E060000}"/>
    <cellStyle name="Komma 3 4 2 4 3 2" xfId="5690" xr:uid="{BAF9ABD5-6B7F-42E9-B459-A6B58323A719}"/>
    <cellStyle name="Komma 3 4 2 4 4" xfId="2820" xr:uid="{AEA1C058-FE49-445A-94B0-C4161C632AC5}"/>
    <cellStyle name="Komma 3 4 2 4 5" xfId="4153" xr:uid="{7D9D9D91-DB9A-4504-BA65-A5287EB469D7}"/>
    <cellStyle name="Komma 3 4 2 5" xfId="336" xr:uid="{00000000-0005-0000-0000-00001F060000}"/>
    <cellStyle name="Komma 3 4 2 5 2" xfId="3256" xr:uid="{B6FB6EAF-91AC-41D5-A22D-338DE2375C79}"/>
    <cellStyle name="Komma 3 4 2 5 3" xfId="3897" xr:uid="{F7B07DEA-EF33-4027-AED5-12D24F77E9A5}"/>
    <cellStyle name="Komma 3 4 2 6" xfId="1021" xr:uid="{00000000-0005-0000-0000-000020060000}"/>
    <cellStyle name="Komma 3 4 2 6 2" xfId="4411" xr:uid="{3AD845BB-BD13-4945-AB19-B1EFFA4C2BDD}"/>
    <cellStyle name="Komma 3 4 2 7" xfId="1276" xr:uid="{00000000-0005-0000-0000-000021060000}"/>
    <cellStyle name="Komma 3 4 2 7 2" xfId="4666" xr:uid="{5F0F2700-9C27-4FBA-BBED-DB651D14D90E}"/>
    <cellStyle name="Komma 3 4 2 8" xfId="1791" xr:uid="{00000000-0005-0000-0000-000022060000}"/>
    <cellStyle name="Komma 3 4 2 8 2" xfId="5179" xr:uid="{227F756C-67AD-4A49-9AF3-B1D4AF4A183D}"/>
    <cellStyle name="Komma 3 4 2 9" xfId="2047" xr:uid="{00000000-0005-0000-0000-000023060000}"/>
    <cellStyle name="Komma 3 4 2 9 2" xfId="5435" xr:uid="{FE304B66-5DED-4303-8989-9A715F081C25}"/>
    <cellStyle name="Komma 3 4 3" xfId="45" xr:uid="{00000000-0005-0000-0000-000024060000}"/>
    <cellStyle name="Komma 3 4 3 10" xfId="2530" xr:uid="{FAE80306-76F0-4DC7-9818-E4A530E1E29A}"/>
    <cellStyle name="Komma 3 4 3 11" xfId="3003" xr:uid="{E2D6A333-50A1-4AC0-964A-53E388DA048C}"/>
    <cellStyle name="Komma 3 4 3 2" xfId="215" xr:uid="{00000000-0005-0000-0000-000025060000}"/>
    <cellStyle name="Komma 3 4 3 2 2" xfId="731" xr:uid="{00000000-0005-0000-0000-000026060000}"/>
    <cellStyle name="Komma 3 4 3 2 2 2" xfId="1670" xr:uid="{00000000-0005-0000-0000-000027060000}"/>
    <cellStyle name="Komma 3 4 3 2 2 2 2" xfId="3650" xr:uid="{A097DAF7-281B-4DFD-9A2A-82865AEF6770}"/>
    <cellStyle name="Komma 3 4 3 2 2 2 3" xfId="5058" xr:uid="{E7304A37-949E-4A4B-AB34-FB53936E92BF}"/>
    <cellStyle name="Komma 3 4 3 2 2 3" xfId="2439" xr:uid="{00000000-0005-0000-0000-000028060000}"/>
    <cellStyle name="Komma 3 4 3 2 2 3 2" xfId="5827" xr:uid="{6891CF10-CA62-491A-82B4-13A0D169929E}"/>
    <cellStyle name="Komma 3 4 3 2 2 4" xfId="2957" xr:uid="{87D1BA43-785F-47B7-B879-8922352E9B0E}"/>
    <cellStyle name="Komma 3 4 3 2 2 5" xfId="4290" xr:uid="{C33918FA-B0FF-465C-9D7B-2DD993A0AE77}"/>
    <cellStyle name="Komma 3 4 3 2 3" xfId="473" xr:uid="{00000000-0005-0000-0000-000029060000}"/>
    <cellStyle name="Komma 3 4 3 2 3 2" xfId="3393" xr:uid="{7FC51D16-2EF9-4482-968B-9CBBE6514F64}"/>
    <cellStyle name="Komma 3 4 3 2 3 3" xfId="4034" xr:uid="{026D43F6-2B1A-4EC8-A592-42516E553172}"/>
    <cellStyle name="Komma 3 4 3 2 4" xfId="1158" xr:uid="{00000000-0005-0000-0000-00002A060000}"/>
    <cellStyle name="Komma 3 4 3 2 4 2" xfId="4548" xr:uid="{9E872103-935D-4E54-B04E-FC935B965CCC}"/>
    <cellStyle name="Komma 3 4 3 2 5" xfId="1413" xr:uid="{00000000-0005-0000-0000-00002B060000}"/>
    <cellStyle name="Komma 3 4 3 2 5 2" xfId="4803" xr:uid="{F78EAE6C-B875-4BCE-86FC-C607A5794191}"/>
    <cellStyle name="Komma 3 4 3 2 6" xfId="1928" xr:uid="{00000000-0005-0000-0000-00002C060000}"/>
    <cellStyle name="Komma 3 4 3 2 6 2" xfId="5316" xr:uid="{B01F9C73-93C3-4D62-AAEB-120AFCA1723B}"/>
    <cellStyle name="Komma 3 4 3 2 7" xfId="2184" xr:uid="{00000000-0005-0000-0000-00002D060000}"/>
    <cellStyle name="Komma 3 4 3 2 7 2" xfId="5572" xr:uid="{5C176636-3582-4267-9E13-02DB00609C6F}"/>
    <cellStyle name="Komma 3 4 3 2 8" xfId="2700" xr:uid="{D872BB75-D9FD-4ED8-BB48-1E168A98C4A1}"/>
    <cellStyle name="Komma 3 4 3 2 9" xfId="3778" xr:uid="{41E4F736-075B-4C17-842D-A54D460F851E}"/>
    <cellStyle name="Komma 3 4 3 3" xfId="144" xr:uid="{00000000-0005-0000-0000-00002E060000}"/>
    <cellStyle name="Komma 3 4 3 3 2" xfId="660" xr:uid="{00000000-0005-0000-0000-00002F060000}"/>
    <cellStyle name="Komma 3 4 3 3 2 2" xfId="1599" xr:uid="{00000000-0005-0000-0000-000030060000}"/>
    <cellStyle name="Komma 3 4 3 3 2 2 2" xfId="3579" xr:uid="{2E586995-8A59-4C31-8BB6-CD59B59BBA1A}"/>
    <cellStyle name="Komma 3 4 3 3 2 2 3" xfId="4987" xr:uid="{2D1B5E1B-772A-4757-88B3-AED8192B44B8}"/>
    <cellStyle name="Komma 3 4 3 3 2 3" xfId="2368" xr:uid="{00000000-0005-0000-0000-000031060000}"/>
    <cellStyle name="Komma 3 4 3 3 2 3 2" xfId="5756" xr:uid="{F649A8BE-D0EB-49DE-AA77-82165479DAC0}"/>
    <cellStyle name="Komma 3 4 3 3 2 4" xfId="2886" xr:uid="{865FE031-283E-4168-B952-EC7208D11D1C}"/>
    <cellStyle name="Komma 3 4 3 3 2 5" xfId="4219" xr:uid="{5CF3C18A-C56F-4A18-B40F-E319D80B4115}"/>
    <cellStyle name="Komma 3 4 3 3 3" xfId="402" xr:uid="{00000000-0005-0000-0000-000032060000}"/>
    <cellStyle name="Komma 3 4 3 3 3 2" xfId="3322" xr:uid="{DFEC5425-6186-442D-A5F3-E724E387BD2C}"/>
    <cellStyle name="Komma 3 4 3 3 3 3" xfId="3963" xr:uid="{C0BA5972-6FBA-44A6-8582-3A1630077436}"/>
    <cellStyle name="Komma 3 4 3 3 4" xfId="1087" xr:uid="{00000000-0005-0000-0000-000033060000}"/>
    <cellStyle name="Komma 3 4 3 3 4 2" xfId="4477" xr:uid="{66528A4E-E400-454C-B30A-C16D3D5BB8A9}"/>
    <cellStyle name="Komma 3 4 3 3 5" xfId="1342" xr:uid="{00000000-0005-0000-0000-000034060000}"/>
    <cellStyle name="Komma 3 4 3 3 5 2" xfId="4732" xr:uid="{7781E727-EE86-4955-A460-93D3F8F9E2BB}"/>
    <cellStyle name="Komma 3 4 3 3 6" xfId="1857" xr:uid="{00000000-0005-0000-0000-000035060000}"/>
    <cellStyle name="Komma 3 4 3 3 6 2" xfId="5245" xr:uid="{98732C2B-D479-4915-9741-42682DF0C8F9}"/>
    <cellStyle name="Komma 3 4 3 3 7" xfId="2113" xr:uid="{00000000-0005-0000-0000-000036060000}"/>
    <cellStyle name="Komma 3 4 3 3 7 2" xfId="5501" xr:uid="{8ED123D9-19F9-49B1-B78D-96795DDB42CA}"/>
    <cellStyle name="Komma 3 4 3 3 8" xfId="2629" xr:uid="{90E9A345-8B0C-4C46-9D66-C5429F09CB3E}"/>
    <cellStyle name="Komma 3 4 3 3 9" xfId="3042" xr:uid="{727D77CE-3828-416D-9766-27EBC478A9AA}"/>
    <cellStyle name="Komma 3 4 3 4" xfId="561" xr:uid="{00000000-0005-0000-0000-000037060000}"/>
    <cellStyle name="Komma 3 4 3 4 2" xfId="1500" xr:uid="{00000000-0005-0000-0000-000038060000}"/>
    <cellStyle name="Komma 3 4 3 4 2 2" xfId="3480" xr:uid="{ABE92485-0156-417D-B266-1D640025FE14}"/>
    <cellStyle name="Komma 3 4 3 4 2 3" xfId="4888" xr:uid="{947A3C9F-B056-4E6A-9365-E3695C1680FD}"/>
    <cellStyle name="Komma 3 4 3 4 3" xfId="2269" xr:uid="{00000000-0005-0000-0000-000039060000}"/>
    <cellStyle name="Komma 3 4 3 4 3 2" xfId="5657" xr:uid="{55D22E28-BE1C-4EDC-BEC7-C68E0AFDC171}"/>
    <cellStyle name="Komma 3 4 3 4 4" xfId="2787" xr:uid="{5B2E73AE-EB36-4FF7-81FD-D2D273556FF0}"/>
    <cellStyle name="Komma 3 4 3 4 5" xfId="4120" xr:uid="{BCBA22E7-FE2D-48B4-ADD6-630BEBC046B7}"/>
    <cellStyle name="Komma 3 4 3 5" xfId="303" xr:uid="{00000000-0005-0000-0000-00003A060000}"/>
    <cellStyle name="Komma 3 4 3 5 2" xfId="3223" xr:uid="{F2C06602-056D-4255-94E8-820D01F715D1}"/>
    <cellStyle name="Komma 3 4 3 5 3" xfId="3864" xr:uid="{F9290986-ECA6-47AA-9235-2331C3FB70DE}"/>
    <cellStyle name="Komma 3 4 3 6" xfId="988" xr:uid="{00000000-0005-0000-0000-00003B060000}"/>
    <cellStyle name="Komma 3 4 3 6 2" xfId="4378" xr:uid="{C5155E33-901F-4F76-8B63-DD1C97D927D0}"/>
    <cellStyle name="Komma 3 4 3 7" xfId="1243" xr:uid="{00000000-0005-0000-0000-00003C060000}"/>
    <cellStyle name="Komma 3 4 3 7 2" xfId="4633" xr:uid="{1EBEA055-73F2-4506-AB8D-A6CFE557BF4B}"/>
    <cellStyle name="Komma 3 4 3 8" xfId="1758" xr:uid="{00000000-0005-0000-0000-00003D060000}"/>
    <cellStyle name="Komma 3 4 3 8 2" xfId="5146" xr:uid="{92B043A7-01CC-4824-8723-E6F085698EB4}"/>
    <cellStyle name="Komma 3 4 3 9" xfId="2014" xr:uid="{00000000-0005-0000-0000-00003E060000}"/>
    <cellStyle name="Komma 3 4 3 9 2" xfId="5402" xr:uid="{C0C6BDB9-5764-4327-9B45-3FB536D3B781}"/>
    <cellStyle name="Komma 3 4 4" xfId="194" xr:uid="{00000000-0005-0000-0000-00003F060000}"/>
    <cellStyle name="Komma 3 4 4 2" xfId="710" xr:uid="{00000000-0005-0000-0000-000040060000}"/>
    <cellStyle name="Komma 3 4 4 2 2" xfId="1649" xr:uid="{00000000-0005-0000-0000-000041060000}"/>
    <cellStyle name="Komma 3 4 4 2 2 2" xfId="3629" xr:uid="{FC991679-EE8A-493F-A6B5-6E44E15C2BA0}"/>
    <cellStyle name="Komma 3 4 4 2 2 3" xfId="5037" xr:uid="{B050B6CE-3594-442E-9A48-C981B10C8B17}"/>
    <cellStyle name="Komma 3 4 4 2 3" xfId="2418" xr:uid="{00000000-0005-0000-0000-000042060000}"/>
    <cellStyle name="Komma 3 4 4 2 3 2" xfId="5806" xr:uid="{A37969F4-6B84-45AB-A1AC-0010BF834B66}"/>
    <cellStyle name="Komma 3 4 4 2 4" xfId="2936" xr:uid="{6D19F7A0-0414-4C5C-A0C9-0C2E4972FEE5}"/>
    <cellStyle name="Komma 3 4 4 2 5" xfId="4269" xr:uid="{7FF8D122-1763-4631-BF15-3454101DE855}"/>
    <cellStyle name="Komma 3 4 4 3" xfId="452" xr:uid="{00000000-0005-0000-0000-000043060000}"/>
    <cellStyle name="Komma 3 4 4 3 2" xfId="3372" xr:uid="{82F2CA8E-480F-41D4-A215-E9370FCFC83B}"/>
    <cellStyle name="Komma 3 4 4 3 3" xfId="4013" xr:uid="{88C2B96E-A7D3-4BAE-AB6C-46B1CC3326B9}"/>
    <cellStyle name="Komma 3 4 4 4" xfId="1137" xr:uid="{00000000-0005-0000-0000-000044060000}"/>
    <cellStyle name="Komma 3 4 4 4 2" xfId="4527" xr:uid="{35321280-4753-436B-BB3C-DB6DB2BC23B1}"/>
    <cellStyle name="Komma 3 4 4 5" xfId="1392" xr:uid="{00000000-0005-0000-0000-000045060000}"/>
    <cellStyle name="Komma 3 4 4 5 2" xfId="4782" xr:uid="{66122DD5-365D-4130-A4B7-8FA3B75B425A}"/>
    <cellStyle name="Komma 3 4 4 6" xfId="1907" xr:uid="{00000000-0005-0000-0000-000046060000}"/>
    <cellStyle name="Komma 3 4 4 6 2" xfId="5295" xr:uid="{B1CE401C-23E7-44E8-BB36-F89EDD663D5A}"/>
    <cellStyle name="Komma 3 4 4 7" xfId="2163" xr:uid="{00000000-0005-0000-0000-000047060000}"/>
    <cellStyle name="Komma 3 4 4 7 2" xfId="5551" xr:uid="{E7A5BA3E-5044-42D6-8A10-467DCA0C4C23}"/>
    <cellStyle name="Komma 3 4 4 8" xfId="2679" xr:uid="{B879C3ED-2429-4FEF-8AAE-4134C96CB1CE}"/>
    <cellStyle name="Komma 3 4 4 9" xfId="3757" xr:uid="{8F4B05E2-511E-4F9F-8C55-80606D463999}"/>
    <cellStyle name="Komma 3 4 5" xfId="100" xr:uid="{00000000-0005-0000-0000-000048060000}"/>
    <cellStyle name="Komma 3 4 5 2" xfId="616" xr:uid="{00000000-0005-0000-0000-000049060000}"/>
    <cellStyle name="Komma 3 4 5 2 2" xfId="1555" xr:uid="{00000000-0005-0000-0000-00004A060000}"/>
    <cellStyle name="Komma 3 4 5 2 2 2" xfId="3535" xr:uid="{596CF52A-DF25-4FDE-8F57-5EC5ADF7CCEE}"/>
    <cellStyle name="Komma 3 4 5 2 2 3" xfId="4943" xr:uid="{222C9907-98ED-4D52-97F9-64D272CEF8B3}"/>
    <cellStyle name="Komma 3 4 5 2 3" xfId="2324" xr:uid="{00000000-0005-0000-0000-00004B060000}"/>
    <cellStyle name="Komma 3 4 5 2 3 2" xfId="5712" xr:uid="{284D26E6-5C78-4716-9857-C37D20304D4E}"/>
    <cellStyle name="Komma 3 4 5 2 4" xfId="2842" xr:uid="{067E4BD1-E02D-422C-B059-27D202114055}"/>
    <cellStyle name="Komma 3 4 5 2 5" xfId="4175" xr:uid="{24278164-61EE-4521-A466-F9C5096FD83A}"/>
    <cellStyle name="Komma 3 4 5 3" xfId="358" xr:uid="{00000000-0005-0000-0000-00004C060000}"/>
    <cellStyle name="Komma 3 4 5 3 2" xfId="3278" xr:uid="{615772DC-9B6B-4459-82C0-85AFC538726B}"/>
    <cellStyle name="Komma 3 4 5 3 3" xfId="3919" xr:uid="{2B3E968C-C426-4B0A-AF9C-B89B673E8480}"/>
    <cellStyle name="Komma 3 4 5 4" xfId="1043" xr:uid="{00000000-0005-0000-0000-00004D060000}"/>
    <cellStyle name="Komma 3 4 5 4 2" xfId="4433" xr:uid="{5A7C85C6-D728-4B78-9088-E8723F39CC9E}"/>
    <cellStyle name="Komma 3 4 5 5" xfId="1298" xr:uid="{00000000-0005-0000-0000-00004E060000}"/>
    <cellStyle name="Komma 3 4 5 5 2" xfId="4688" xr:uid="{A4A610B2-FC3F-4125-BF26-E5A4711F14F5}"/>
    <cellStyle name="Komma 3 4 5 6" xfId="1813" xr:uid="{00000000-0005-0000-0000-00004F060000}"/>
    <cellStyle name="Komma 3 4 5 6 2" xfId="5201" xr:uid="{85573111-2F8E-4A12-815A-8F3A29752DA7}"/>
    <cellStyle name="Komma 3 4 5 7" xfId="2069" xr:uid="{00000000-0005-0000-0000-000050060000}"/>
    <cellStyle name="Komma 3 4 5 7 2" xfId="5457" xr:uid="{2F4C517D-3046-4D78-93AB-C47878E32524}"/>
    <cellStyle name="Komma 3 4 5 8" xfId="2585" xr:uid="{4280DEB3-3489-4D59-A9C6-7F4BB34A75BA}"/>
    <cellStyle name="Komma 3 4 5 9" xfId="3086" xr:uid="{68EFACC2-CDD2-4E79-B4F2-2FB9463782D6}"/>
    <cellStyle name="Komma 3 4 6" xfId="540" xr:uid="{00000000-0005-0000-0000-000051060000}"/>
    <cellStyle name="Komma 3 4 6 2" xfId="1479" xr:uid="{00000000-0005-0000-0000-000052060000}"/>
    <cellStyle name="Komma 3 4 6 2 2" xfId="3459" xr:uid="{908AAF31-EA39-412C-81B5-5194330FCD10}"/>
    <cellStyle name="Komma 3 4 6 2 3" xfId="4867" xr:uid="{9FAF695C-C4C7-4B7F-8DA7-952A770EDC4F}"/>
    <cellStyle name="Komma 3 4 6 3" xfId="2248" xr:uid="{00000000-0005-0000-0000-000053060000}"/>
    <cellStyle name="Komma 3 4 6 3 2" xfId="5636" xr:uid="{9FE880DA-AFC6-41E0-A578-D0300CEB1667}"/>
    <cellStyle name="Komma 3 4 6 4" xfId="2766" xr:uid="{BE1E19BD-818C-4F16-9625-7E53C9E8E0B7}"/>
    <cellStyle name="Komma 3 4 6 5" xfId="4099" xr:uid="{7436DFC0-F4BD-4B70-9562-8715F716AD42}"/>
    <cellStyle name="Komma 3 4 7" xfId="282" xr:uid="{00000000-0005-0000-0000-000054060000}"/>
    <cellStyle name="Komma 3 4 7 2" xfId="3202" xr:uid="{0B211642-7E10-455E-AE10-C1314B8B0B4E}"/>
    <cellStyle name="Komma 3 4 7 3" xfId="3843" xr:uid="{EBF6B381-9A72-463E-9130-7C096466B47F}"/>
    <cellStyle name="Komma 3 4 8" xfId="967" xr:uid="{00000000-0005-0000-0000-000055060000}"/>
    <cellStyle name="Komma 3 4 8 2" xfId="4357" xr:uid="{EE0F7E3A-3B12-47B9-8842-F8E83DE0EC4E}"/>
    <cellStyle name="Komma 3 4 9" xfId="1222" xr:uid="{00000000-0005-0000-0000-000056060000}"/>
    <cellStyle name="Komma 3 4 9 2" xfId="4612" xr:uid="{B95383DF-0C24-4EBD-ABAC-BC8AC0BAF930}"/>
    <cellStyle name="Komma 3 5" xfId="15" xr:uid="{00000000-0005-0000-0000-000057060000}"/>
    <cellStyle name="Komma 3 5 10" xfId="1984" xr:uid="{00000000-0005-0000-0000-000058060000}"/>
    <cellStyle name="Komma 3 5 10 2" xfId="5372" xr:uid="{0D807D99-7F29-4113-BC96-7497A24B96C3}"/>
    <cellStyle name="Komma 3 5 11" xfId="2500" xr:uid="{3E28C6FD-571E-47F1-9107-F4D1DCAC00E6}"/>
    <cellStyle name="Komma 3 5 12" xfId="3119" xr:uid="{37D1F2C9-5C0D-45DE-90EB-055D0EC48B21}"/>
    <cellStyle name="Komma 3 5 2" xfId="69" xr:uid="{00000000-0005-0000-0000-000059060000}"/>
    <cellStyle name="Komma 3 5 2 10" xfId="2554" xr:uid="{3AF6E2EA-1688-470D-AD2C-A09A0C8BBC73}"/>
    <cellStyle name="Komma 3 5 2 11" xfId="3130" xr:uid="{8D5DC7BE-8961-41B3-8078-121C4C8222A9}"/>
    <cellStyle name="Komma 3 5 2 2" xfId="239" xr:uid="{00000000-0005-0000-0000-00005A060000}"/>
    <cellStyle name="Komma 3 5 2 2 2" xfId="755" xr:uid="{00000000-0005-0000-0000-00005B060000}"/>
    <cellStyle name="Komma 3 5 2 2 2 2" xfId="1694" xr:uid="{00000000-0005-0000-0000-00005C060000}"/>
    <cellStyle name="Komma 3 5 2 2 2 2 2" xfId="3674" xr:uid="{A9F60074-AA66-4F37-98ED-48E9F87932C4}"/>
    <cellStyle name="Komma 3 5 2 2 2 2 3" xfId="5082" xr:uid="{D5F0BEE9-1547-4503-912C-7F3FB0929B21}"/>
    <cellStyle name="Komma 3 5 2 2 2 3" xfId="2463" xr:uid="{00000000-0005-0000-0000-00005D060000}"/>
    <cellStyle name="Komma 3 5 2 2 2 3 2" xfId="5851" xr:uid="{A887F40C-7BA3-407A-AC18-36D3A75F88EE}"/>
    <cellStyle name="Komma 3 5 2 2 2 4" xfId="2981" xr:uid="{28F203F0-3AFE-4CCF-8174-45BEEDFD421C}"/>
    <cellStyle name="Komma 3 5 2 2 2 5" xfId="4314" xr:uid="{A846CE9B-348B-46FD-87C7-39105DB3419B}"/>
    <cellStyle name="Komma 3 5 2 2 3" xfId="497" xr:uid="{00000000-0005-0000-0000-00005E060000}"/>
    <cellStyle name="Komma 3 5 2 2 3 2" xfId="3417" xr:uid="{29F9CA85-117A-4F20-82C1-50594F0DB783}"/>
    <cellStyle name="Komma 3 5 2 2 3 3" xfId="4058" xr:uid="{0A267855-F78B-4AF5-9829-2ADE2C3724E2}"/>
    <cellStyle name="Komma 3 5 2 2 4" xfId="1182" xr:uid="{00000000-0005-0000-0000-00005F060000}"/>
    <cellStyle name="Komma 3 5 2 2 4 2" xfId="4572" xr:uid="{2BFB6188-2E2F-4656-A2FB-9D187470B7DD}"/>
    <cellStyle name="Komma 3 5 2 2 5" xfId="1437" xr:uid="{00000000-0005-0000-0000-000060060000}"/>
    <cellStyle name="Komma 3 5 2 2 5 2" xfId="4827" xr:uid="{BACEC2DA-5F3B-4641-80DF-77AA520F6CDE}"/>
    <cellStyle name="Komma 3 5 2 2 6" xfId="1952" xr:uid="{00000000-0005-0000-0000-000061060000}"/>
    <cellStyle name="Komma 3 5 2 2 6 2" xfId="5340" xr:uid="{8C4F5E7B-0B39-4E05-9CFA-DA33E4C6206F}"/>
    <cellStyle name="Komma 3 5 2 2 7" xfId="2208" xr:uid="{00000000-0005-0000-0000-000062060000}"/>
    <cellStyle name="Komma 3 5 2 2 7 2" xfId="5596" xr:uid="{202F0004-9C80-4A3B-985B-A49052A49C19}"/>
    <cellStyle name="Komma 3 5 2 2 8" xfId="2724" xr:uid="{7E64491D-DDD9-4A67-B570-8FEA51E47A13}"/>
    <cellStyle name="Komma 3 5 2 2 9" xfId="3802" xr:uid="{94296FED-0F78-4519-B643-B593821B4A6D}"/>
    <cellStyle name="Komma 3 5 2 3" xfId="166" xr:uid="{00000000-0005-0000-0000-000063060000}"/>
    <cellStyle name="Komma 3 5 2 3 2" xfId="682" xr:uid="{00000000-0005-0000-0000-000064060000}"/>
    <cellStyle name="Komma 3 5 2 3 2 2" xfId="1621" xr:uid="{00000000-0005-0000-0000-000065060000}"/>
    <cellStyle name="Komma 3 5 2 3 2 2 2" xfId="3601" xr:uid="{54258A5A-E67B-419D-84DC-B1442EFB7B53}"/>
    <cellStyle name="Komma 3 5 2 3 2 2 3" xfId="5009" xr:uid="{FD000154-A37C-4FB0-822B-80CD08D11674}"/>
    <cellStyle name="Komma 3 5 2 3 2 3" xfId="2390" xr:uid="{00000000-0005-0000-0000-000066060000}"/>
    <cellStyle name="Komma 3 5 2 3 2 3 2" xfId="5778" xr:uid="{692FDC93-6892-4F5D-BDC3-8888FDE729E8}"/>
    <cellStyle name="Komma 3 5 2 3 2 4" xfId="2908" xr:uid="{8CEA1379-ABDD-4EA2-A420-5EC059361C04}"/>
    <cellStyle name="Komma 3 5 2 3 2 5" xfId="4241" xr:uid="{DDAD3748-ACF5-4307-B6F3-8A6BFD8CB047}"/>
    <cellStyle name="Komma 3 5 2 3 3" xfId="424" xr:uid="{00000000-0005-0000-0000-000067060000}"/>
    <cellStyle name="Komma 3 5 2 3 3 2" xfId="3344" xr:uid="{DA144C5D-7E25-4D9F-9182-B2E42321803A}"/>
    <cellStyle name="Komma 3 5 2 3 3 3" xfId="3985" xr:uid="{77FF4B31-C15C-44DE-B8A4-B039CE008EEC}"/>
    <cellStyle name="Komma 3 5 2 3 4" xfId="1109" xr:uid="{00000000-0005-0000-0000-000068060000}"/>
    <cellStyle name="Komma 3 5 2 3 4 2" xfId="4499" xr:uid="{C5FD89A7-46DE-4F5E-959C-0DF3C66061CC}"/>
    <cellStyle name="Komma 3 5 2 3 5" xfId="1364" xr:uid="{00000000-0005-0000-0000-000069060000}"/>
    <cellStyle name="Komma 3 5 2 3 5 2" xfId="4754" xr:uid="{E5A3F264-282C-4090-B587-E9C2B85857ED}"/>
    <cellStyle name="Komma 3 5 2 3 6" xfId="1879" xr:uid="{00000000-0005-0000-0000-00006A060000}"/>
    <cellStyle name="Komma 3 5 2 3 6 2" xfId="5267" xr:uid="{800B49CD-4C80-4D64-8B89-26EC5BD8902B}"/>
    <cellStyle name="Komma 3 5 2 3 7" xfId="2135" xr:uid="{00000000-0005-0000-0000-00006B060000}"/>
    <cellStyle name="Komma 3 5 2 3 7 2" xfId="5523" xr:uid="{79C96AAA-3E86-4B70-8C20-C3CA1C0D8A38}"/>
    <cellStyle name="Komma 3 5 2 3 8" xfId="2651" xr:uid="{ED6A1416-9BD8-4277-A663-454B70CD911F}"/>
    <cellStyle name="Komma 3 5 2 3 9" xfId="3020" xr:uid="{4368DBE7-5AF9-4475-A175-B9326A84B5AC}"/>
    <cellStyle name="Komma 3 5 2 4" xfId="585" xr:uid="{00000000-0005-0000-0000-00006C060000}"/>
    <cellStyle name="Komma 3 5 2 4 2" xfId="1524" xr:uid="{00000000-0005-0000-0000-00006D060000}"/>
    <cellStyle name="Komma 3 5 2 4 2 2" xfId="3504" xr:uid="{F3DB0B5F-B804-4E28-9A6B-18AFB047C97C}"/>
    <cellStyle name="Komma 3 5 2 4 2 3" xfId="4912" xr:uid="{BE306F1D-A881-4677-ACEF-A410AF48C8BA}"/>
    <cellStyle name="Komma 3 5 2 4 3" xfId="2293" xr:uid="{00000000-0005-0000-0000-00006E060000}"/>
    <cellStyle name="Komma 3 5 2 4 3 2" xfId="5681" xr:uid="{BC907EC3-7226-4778-B808-635AE7990558}"/>
    <cellStyle name="Komma 3 5 2 4 4" xfId="2811" xr:uid="{09DCFDB5-958E-45CD-AE57-5B528277626F}"/>
    <cellStyle name="Komma 3 5 2 4 5" xfId="4144" xr:uid="{9CB41302-226B-48FC-8DA1-7E1A096D0E26}"/>
    <cellStyle name="Komma 3 5 2 5" xfId="327" xr:uid="{00000000-0005-0000-0000-00006F060000}"/>
    <cellStyle name="Komma 3 5 2 5 2" xfId="3247" xr:uid="{253B8AED-8379-423B-A171-729422FE1847}"/>
    <cellStyle name="Komma 3 5 2 5 3" xfId="3888" xr:uid="{901C4986-448E-466B-A6CC-F61E9B20B6AC}"/>
    <cellStyle name="Komma 3 5 2 6" xfId="1012" xr:uid="{00000000-0005-0000-0000-000070060000}"/>
    <cellStyle name="Komma 3 5 2 6 2" xfId="4402" xr:uid="{14E2FA3C-0B6B-4BB1-945A-951BD47EF1CF}"/>
    <cellStyle name="Komma 3 5 2 7" xfId="1267" xr:uid="{00000000-0005-0000-0000-000071060000}"/>
    <cellStyle name="Komma 3 5 2 7 2" xfId="4657" xr:uid="{078E2C96-48B1-46FA-80FD-52E34E6FB007}"/>
    <cellStyle name="Komma 3 5 2 8" xfId="1782" xr:uid="{00000000-0005-0000-0000-000072060000}"/>
    <cellStyle name="Komma 3 5 2 8 2" xfId="5170" xr:uid="{9EE61D41-B72C-4012-AD46-98949DC52804}"/>
    <cellStyle name="Komma 3 5 2 9" xfId="2038" xr:uid="{00000000-0005-0000-0000-000073060000}"/>
    <cellStyle name="Komma 3 5 2 9 2" xfId="5426" xr:uid="{4060F006-005A-4C3B-8C9A-4497741A9965}"/>
    <cellStyle name="Komma 3 5 3" xfId="185" xr:uid="{00000000-0005-0000-0000-000074060000}"/>
    <cellStyle name="Komma 3 5 3 2" xfId="701" xr:uid="{00000000-0005-0000-0000-000075060000}"/>
    <cellStyle name="Komma 3 5 3 2 2" xfId="1640" xr:uid="{00000000-0005-0000-0000-000076060000}"/>
    <cellStyle name="Komma 3 5 3 2 2 2" xfId="3620" xr:uid="{BAD88F8D-E9C7-4BC8-A63C-B3AD05533279}"/>
    <cellStyle name="Komma 3 5 3 2 2 3" xfId="5028" xr:uid="{B067A49B-57BE-491D-94AE-336C000F0374}"/>
    <cellStyle name="Komma 3 5 3 2 3" xfId="2409" xr:uid="{00000000-0005-0000-0000-000077060000}"/>
    <cellStyle name="Komma 3 5 3 2 3 2" xfId="5797" xr:uid="{D4699318-D2F9-4D9F-9BEC-AD979636BBEF}"/>
    <cellStyle name="Komma 3 5 3 2 4" xfId="2927" xr:uid="{922279F4-0DF2-4441-8D7B-32D8749C9A71}"/>
    <cellStyle name="Komma 3 5 3 2 5" xfId="4260" xr:uid="{CBB409A7-E2F9-4CF5-A946-6AB5C2058DE4}"/>
    <cellStyle name="Komma 3 5 3 3" xfId="443" xr:uid="{00000000-0005-0000-0000-000078060000}"/>
    <cellStyle name="Komma 3 5 3 3 2" xfId="3363" xr:uid="{8943ACB9-8A92-4CFC-A99E-BE7A3939464A}"/>
    <cellStyle name="Komma 3 5 3 3 3" xfId="4004" xr:uid="{5BC30AA7-CD83-43D9-A091-18384F3FD8A0}"/>
    <cellStyle name="Komma 3 5 3 4" xfId="1128" xr:uid="{00000000-0005-0000-0000-000079060000}"/>
    <cellStyle name="Komma 3 5 3 4 2" xfId="4518" xr:uid="{C859707E-032B-483B-92B5-6286BD99192D}"/>
    <cellStyle name="Komma 3 5 3 5" xfId="1383" xr:uid="{00000000-0005-0000-0000-00007A060000}"/>
    <cellStyle name="Komma 3 5 3 5 2" xfId="4773" xr:uid="{4F2AF7D3-BC7A-4FF6-A95F-37E1671978FA}"/>
    <cellStyle name="Komma 3 5 3 6" xfId="1898" xr:uid="{00000000-0005-0000-0000-00007B060000}"/>
    <cellStyle name="Komma 3 5 3 6 2" xfId="5286" xr:uid="{EE9F86F9-B9F0-42CC-82CE-D535DE6CBCFE}"/>
    <cellStyle name="Komma 3 5 3 7" xfId="2154" xr:uid="{00000000-0005-0000-0000-00007C060000}"/>
    <cellStyle name="Komma 3 5 3 7 2" xfId="5542" xr:uid="{DDAB69D8-6B2D-4BEF-923D-C5688642457F}"/>
    <cellStyle name="Komma 3 5 3 8" xfId="2670" xr:uid="{81CCAE73-3CE7-489B-A054-131D7F6ED199}"/>
    <cellStyle name="Komma 3 5 3 9" xfId="3748" xr:uid="{AC4844A7-466B-4FD9-9567-972CD77AF2C1}"/>
    <cellStyle name="Komma 3 5 4" xfId="123" xr:uid="{00000000-0005-0000-0000-00007D060000}"/>
    <cellStyle name="Komma 3 5 4 2" xfId="639" xr:uid="{00000000-0005-0000-0000-00007E060000}"/>
    <cellStyle name="Komma 3 5 4 2 2" xfId="1578" xr:uid="{00000000-0005-0000-0000-00007F060000}"/>
    <cellStyle name="Komma 3 5 4 2 2 2" xfId="3558" xr:uid="{16152C3D-F333-4E06-A71F-16C6A872366D}"/>
    <cellStyle name="Komma 3 5 4 2 2 3" xfId="4966" xr:uid="{3E6C190A-1640-4055-83C2-1A6146593536}"/>
    <cellStyle name="Komma 3 5 4 2 3" xfId="2347" xr:uid="{00000000-0005-0000-0000-000080060000}"/>
    <cellStyle name="Komma 3 5 4 2 3 2" xfId="5735" xr:uid="{16461B82-FE89-447A-9338-268C965D9BAE}"/>
    <cellStyle name="Komma 3 5 4 2 4" xfId="2865" xr:uid="{57FFD24B-AF74-4EDE-A9BB-114BF14BA968}"/>
    <cellStyle name="Komma 3 5 4 2 5" xfId="4198" xr:uid="{FE3D8B5A-9F87-4930-8669-83E5F2AE2449}"/>
    <cellStyle name="Komma 3 5 4 3" xfId="381" xr:uid="{00000000-0005-0000-0000-000081060000}"/>
    <cellStyle name="Komma 3 5 4 3 2" xfId="3301" xr:uid="{13F27B66-1793-43A3-AEB8-C53788231624}"/>
    <cellStyle name="Komma 3 5 4 3 3" xfId="3942" xr:uid="{E53B4BC3-2848-47BA-9480-1D258E9399FB}"/>
    <cellStyle name="Komma 3 5 4 4" xfId="1066" xr:uid="{00000000-0005-0000-0000-000082060000}"/>
    <cellStyle name="Komma 3 5 4 4 2" xfId="4456" xr:uid="{41144153-19C4-41FF-B0C9-CD512B73E014}"/>
    <cellStyle name="Komma 3 5 4 5" xfId="1321" xr:uid="{00000000-0005-0000-0000-000083060000}"/>
    <cellStyle name="Komma 3 5 4 5 2" xfId="4711" xr:uid="{CB9FC957-29F0-4C98-86C2-A3153884AF16}"/>
    <cellStyle name="Komma 3 5 4 6" xfId="1836" xr:uid="{00000000-0005-0000-0000-000084060000}"/>
    <cellStyle name="Komma 3 5 4 6 2" xfId="5224" xr:uid="{9EC4015B-92DF-403B-86E2-5F5E9AF3FEC2}"/>
    <cellStyle name="Komma 3 5 4 7" xfId="2092" xr:uid="{00000000-0005-0000-0000-000085060000}"/>
    <cellStyle name="Komma 3 5 4 7 2" xfId="5480" xr:uid="{6DC37736-0BFA-49B7-8DF0-EE2AA5609C3F}"/>
    <cellStyle name="Komma 3 5 4 8" xfId="2608" xr:uid="{030692F4-A8A1-4D9E-9A94-C62BFB8F456E}"/>
    <cellStyle name="Komma 3 5 4 9" xfId="3063" xr:uid="{95F6A3F8-4FF7-4816-9202-1FFB1579D744}"/>
    <cellStyle name="Komma 3 5 5" xfId="531" xr:uid="{00000000-0005-0000-0000-000086060000}"/>
    <cellStyle name="Komma 3 5 5 2" xfId="1470" xr:uid="{00000000-0005-0000-0000-000087060000}"/>
    <cellStyle name="Komma 3 5 5 2 2" xfId="3450" xr:uid="{EA4C60DD-E7DB-4321-8BB1-A9332422B765}"/>
    <cellStyle name="Komma 3 5 5 2 3" xfId="4858" xr:uid="{DCD673CF-D035-49D6-A419-AC96066572B8}"/>
    <cellStyle name="Komma 3 5 5 3" xfId="2239" xr:uid="{00000000-0005-0000-0000-000088060000}"/>
    <cellStyle name="Komma 3 5 5 3 2" xfId="5627" xr:uid="{00E4039F-7EE4-4716-9920-0DED0BC02E54}"/>
    <cellStyle name="Komma 3 5 5 4" xfId="2757" xr:uid="{CB15F594-C880-44E0-94C3-888FB6A9DD48}"/>
    <cellStyle name="Komma 3 5 5 5" xfId="4090" xr:uid="{0CBF048A-B078-4168-9A57-06F35D4769C6}"/>
    <cellStyle name="Komma 3 5 6" xfId="273" xr:uid="{00000000-0005-0000-0000-000089060000}"/>
    <cellStyle name="Komma 3 5 6 2" xfId="3193" xr:uid="{929A7B30-CF9A-4365-BD35-BCF30EE56E30}"/>
    <cellStyle name="Komma 3 5 6 3" xfId="3834" xr:uid="{75690565-8C41-4C33-B0BE-E0A78E7C0CB5}"/>
    <cellStyle name="Komma 3 5 7" xfId="958" xr:uid="{00000000-0005-0000-0000-00008A060000}"/>
    <cellStyle name="Komma 3 5 7 2" xfId="4348" xr:uid="{02F63CD7-7EE2-44E5-B0A5-702336B257A6}"/>
    <cellStyle name="Komma 3 5 8" xfId="1213" xr:uid="{00000000-0005-0000-0000-00008B060000}"/>
    <cellStyle name="Komma 3 5 8 2" xfId="4603" xr:uid="{4EEB2E36-5683-48C0-BFF0-496C8D3829D7}"/>
    <cellStyle name="Komma 3 5 9" xfId="1728" xr:uid="{00000000-0005-0000-0000-00008C060000}"/>
    <cellStyle name="Komma 3 5 9 2" xfId="5116" xr:uid="{5E9C63D1-0592-4660-9134-66FB57FB7F6B}"/>
    <cellStyle name="Komma 3 6" xfId="58" xr:uid="{00000000-0005-0000-0000-00008D060000}"/>
    <cellStyle name="Komma 3 6 10" xfId="2543" xr:uid="{6D13CE99-67D4-49BE-AFC8-322FF11B59C0}"/>
    <cellStyle name="Komma 3 6 11" xfId="2742" xr:uid="{5C5358B6-A3A1-4819-AF2A-9F074041049D}"/>
    <cellStyle name="Komma 3 6 2" xfId="228" xr:uid="{00000000-0005-0000-0000-00008E060000}"/>
    <cellStyle name="Komma 3 6 2 2" xfId="744" xr:uid="{00000000-0005-0000-0000-00008F060000}"/>
    <cellStyle name="Komma 3 6 2 2 2" xfId="1683" xr:uid="{00000000-0005-0000-0000-000090060000}"/>
    <cellStyle name="Komma 3 6 2 2 2 2" xfId="3663" xr:uid="{460E080C-70DD-4754-BB25-CA5AFE5B5D5A}"/>
    <cellStyle name="Komma 3 6 2 2 2 3" xfId="5071" xr:uid="{64AC58FD-79AA-44BA-847C-94ED89510394}"/>
    <cellStyle name="Komma 3 6 2 2 3" xfId="2452" xr:uid="{00000000-0005-0000-0000-000091060000}"/>
    <cellStyle name="Komma 3 6 2 2 3 2" xfId="5840" xr:uid="{DFBF74D7-E315-4DA1-9EC9-FE473AFABB49}"/>
    <cellStyle name="Komma 3 6 2 2 4" xfId="2970" xr:uid="{34C01E45-802F-4C1B-9ECC-EB8C4113F6BB}"/>
    <cellStyle name="Komma 3 6 2 2 5" xfId="4303" xr:uid="{0E4F2068-622F-44F6-80FE-F0C93569EE4C}"/>
    <cellStyle name="Komma 3 6 2 3" xfId="486" xr:uid="{00000000-0005-0000-0000-000092060000}"/>
    <cellStyle name="Komma 3 6 2 3 2" xfId="3406" xr:uid="{7E81DDC7-E3BF-4824-9501-477214CFBBE4}"/>
    <cellStyle name="Komma 3 6 2 3 3" xfId="4047" xr:uid="{92301804-3316-46C6-9710-A18429DBF8F0}"/>
    <cellStyle name="Komma 3 6 2 4" xfId="1171" xr:uid="{00000000-0005-0000-0000-000093060000}"/>
    <cellStyle name="Komma 3 6 2 4 2" xfId="4561" xr:uid="{E6704B4A-0C63-475B-9CB7-BF371C9F5629}"/>
    <cellStyle name="Komma 3 6 2 5" xfId="1426" xr:uid="{00000000-0005-0000-0000-000094060000}"/>
    <cellStyle name="Komma 3 6 2 5 2" xfId="4816" xr:uid="{F0D97BA4-DE66-4BA1-8E22-8CEB0B5512B1}"/>
    <cellStyle name="Komma 3 6 2 6" xfId="1941" xr:uid="{00000000-0005-0000-0000-000095060000}"/>
    <cellStyle name="Komma 3 6 2 6 2" xfId="5329" xr:uid="{D4634397-C45C-4FB3-A39E-AE8C76F1D16E}"/>
    <cellStyle name="Komma 3 6 2 7" xfId="2197" xr:uid="{00000000-0005-0000-0000-000096060000}"/>
    <cellStyle name="Komma 3 6 2 7 2" xfId="5585" xr:uid="{63717406-F384-4EA6-9007-203FCDF8F0D7}"/>
    <cellStyle name="Komma 3 6 2 8" xfId="2713" xr:uid="{A33BC42F-005D-4358-97B1-2083888AEDDA}"/>
    <cellStyle name="Komma 3 6 2 9" xfId="3791" xr:uid="{3061A61E-1896-4329-AE99-C2D58F0C0726}"/>
    <cellStyle name="Komma 3 6 3" xfId="112" xr:uid="{00000000-0005-0000-0000-000097060000}"/>
    <cellStyle name="Komma 3 6 3 2" xfId="628" xr:uid="{00000000-0005-0000-0000-000098060000}"/>
    <cellStyle name="Komma 3 6 3 2 2" xfId="1567" xr:uid="{00000000-0005-0000-0000-000099060000}"/>
    <cellStyle name="Komma 3 6 3 2 2 2" xfId="3547" xr:uid="{5AEF935B-EC25-48AC-862F-F103D57B9792}"/>
    <cellStyle name="Komma 3 6 3 2 2 3" xfId="4955" xr:uid="{DB286658-1DAF-4921-B6CC-350CB6D61543}"/>
    <cellStyle name="Komma 3 6 3 2 3" xfId="2336" xr:uid="{00000000-0005-0000-0000-00009A060000}"/>
    <cellStyle name="Komma 3 6 3 2 3 2" xfId="5724" xr:uid="{20B5B8F3-DE60-4E9B-9555-1CD9DF371F71}"/>
    <cellStyle name="Komma 3 6 3 2 4" xfId="2854" xr:uid="{2DAEB6D5-6399-4795-A26E-13F4814CE27C}"/>
    <cellStyle name="Komma 3 6 3 2 5" xfId="4187" xr:uid="{F3586FCE-626A-4DF6-BE3F-081155AE70ED}"/>
    <cellStyle name="Komma 3 6 3 3" xfId="370" xr:uid="{00000000-0005-0000-0000-00009B060000}"/>
    <cellStyle name="Komma 3 6 3 3 2" xfId="3290" xr:uid="{2A409450-7C40-4148-898C-E9FF3EB98144}"/>
    <cellStyle name="Komma 3 6 3 3 3" xfId="3931" xr:uid="{41727A76-0C8E-4889-9DBF-47C7FF8C417C}"/>
    <cellStyle name="Komma 3 6 3 4" xfId="1055" xr:uid="{00000000-0005-0000-0000-00009C060000}"/>
    <cellStyle name="Komma 3 6 3 4 2" xfId="4445" xr:uid="{1D19316B-C0AF-4FF9-B501-88EEC52264CF}"/>
    <cellStyle name="Komma 3 6 3 5" xfId="1310" xr:uid="{00000000-0005-0000-0000-00009D060000}"/>
    <cellStyle name="Komma 3 6 3 5 2" xfId="4700" xr:uid="{634B477D-6D4B-41B5-99B8-3FA90F22DB05}"/>
    <cellStyle name="Komma 3 6 3 6" xfId="1825" xr:uid="{00000000-0005-0000-0000-00009E060000}"/>
    <cellStyle name="Komma 3 6 3 6 2" xfId="5213" xr:uid="{A462F8BB-34CD-4AAD-B506-EA1B2E7C37A7}"/>
    <cellStyle name="Komma 3 6 3 7" xfId="2081" xr:uid="{00000000-0005-0000-0000-00009F060000}"/>
    <cellStyle name="Komma 3 6 3 7 2" xfId="5469" xr:uid="{DAB481A0-268E-47D7-90DB-0126E53632CB}"/>
    <cellStyle name="Komma 3 6 3 8" xfId="2597" xr:uid="{FD8D0A6B-A944-466A-82EF-87806D5B2FF6}"/>
    <cellStyle name="Komma 3 6 3 9" xfId="3074" xr:uid="{FD59F016-EC10-4516-9A4F-337749FA97CF}"/>
    <cellStyle name="Komma 3 6 4" xfId="574" xr:uid="{00000000-0005-0000-0000-0000A0060000}"/>
    <cellStyle name="Komma 3 6 4 2" xfId="1513" xr:uid="{00000000-0005-0000-0000-0000A1060000}"/>
    <cellStyle name="Komma 3 6 4 2 2" xfId="3493" xr:uid="{6C7F8EF3-D1AB-4E7E-9CEE-44384BFC066C}"/>
    <cellStyle name="Komma 3 6 4 2 3" xfId="4901" xr:uid="{15BB732A-57EE-4B4A-87C4-C1FC5D8F0C99}"/>
    <cellStyle name="Komma 3 6 4 3" xfId="2282" xr:uid="{00000000-0005-0000-0000-0000A2060000}"/>
    <cellStyle name="Komma 3 6 4 3 2" xfId="5670" xr:uid="{1C8F749A-A254-4073-9418-72B9B65BF1F5}"/>
    <cellStyle name="Komma 3 6 4 4" xfId="2800" xr:uid="{6DA3D56F-E18A-4C9F-A9A1-AF19D493DC4C}"/>
    <cellStyle name="Komma 3 6 4 5" xfId="4133" xr:uid="{0FE2E088-E3F4-4D31-9918-A5204666B8AD}"/>
    <cellStyle name="Komma 3 6 5" xfId="316" xr:uid="{00000000-0005-0000-0000-0000A3060000}"/>
    <cellStyle name="Komma 3 6 5 2" xfId="3236" xr:uid="{3933B400-0C80-4E9B-A152-6995A15B5DC5}"/>
    <cellStyle name="Komma 3 6 5 3" xfId="3877" xr:uid="{FB012E47-1754-4840-A899-D72CB142D836}"/>
    <cellStyle name="Komma 3 6 6" xfId="1001" xr:uid="{00000000-0005-0000-0000-0000A4060000}"/>
    <cellStyle name="Komma 3 6 6 2" xfId="4391" xr:uid="{CEB89775-BD10-462A-96F8-41F9B021E89C}"/>
    <cellStyle name="Komma 3 6 7" xfId="1256" xr:uid="{00000000-0005-0000-0000-0000A5060000}"/>
    <cellStyle name="Komma 3 6 7 2" xfId="4646" xr:uid="{290E5473-76E4-4E50-8F1E-D8116560C17B}"/>
    <cellStyle name="Komma 3 6 8" xfId="1771" xr:uid="{00000000-0005-0000-0000-0000A6060000}"/>
    <cellStyle name="Komma 3 6 8 2" xfId="5159" xr:uid="{28843939-FEEA-4E1B-878A-D657BEEE2DBC}"/>
    <cellStyle name="Komma 3 6 9" xfId="2027" xr:uid="{00000000-0005-0000-0000-0000A7060000}"/>
    <cellStyle name="Komma 3 6 9 2" xfId="5415" xr:uid="{C0B2D4E9-C067-4B70-9FBE-89E6ECB5FA82}"/>
    <cellStyle name="Komma 3 7" xfId="36" xr:uid="{00000000-0005-0000-0000-0000A8060000}"/>
    <cellStyle name="Komma 3 7 10" xfId="2521" xr:uid="{95E8185C-5819-4D4A-BDA0-C57B2724FD3E}"/>
    <cellStyle name="Komma 3 7 11" xfId="3154" xr:uid="{1070AD91-0BB2-4D35-A8A3-5070EBF88FA9}"/>
    <cellStyle name="Komma 3 7 2" xfId="206" xr:uid="{00000000-0005-0000-0000-0000A9060000}"/>
    <cellStyle name="Komma 3 7 2 2" xfId="722" xr:uid="{00000000-0005-0000-0000-0000AA060000}"/>
    <cellStyle name="Komma 3 7 2 2 2" xfId="1661" xr:uid="{00000000-0005-0000-0000-0000AB060000}"/>
    <cellStyle name="Komma 3 7 2 2 2 2" xfId="3641" xr:uid="{54E8AD71-36AA-4679-8555-4309B426DF06}"/>
    <cellStyle name="Komma 3 7 2 2 2 3" xfId="5049" xr:uid="{D89DC3C7-C5AA-4DDE-854A-75BBED63C7AE}"/>
    <cellStyle name="Komma 3 7 2 2 3" xfId="2430" xr:uid="{00000000-0005-0000-0000-0000AC060000}"/>
    <cellStyle name="Komma 3 7 2 2 3 2" xfId="5818" xr:uid="{706B7A71-0566-4EBC-A6A4-C462C5360EFF}"/>
    <cellStyle name="Komma 3 7 2 2 4" xfId="2948" xr:uid="{BF7665A0-D8D1-4C64-961C-77CE4F3FFCCC}"/>
    <cellStyle name="Komma 3 7 2 2 5" xfId="4281" xr:uid="{4A832319-6F7E-41EA-87D8-E30641283D79}"/>
    <cellStyle name="Komma 3 7 2 3" xfId="464" xr:uid="{00000000-0005-0000-0000-0000AD060000}"/>
    <cellStyle name="Komma 3 7 2 3 2" xfId="3384" xr:uid="{647AD6E1-7DC4-4152-9AD8-E3079C97CBB7}"/>
    <cellStyle name="Komma 3 7 2 3 3" xfId="4025" xr:uid="{0326BB3A-C236-46B0-88E6-287A9F8AEC2D}"/>
    <cellStyle name="Komma 3 7 2 4" xfId="1149" xr:uid="{00000000-0005-0000-0000-0000AE060000}"/>
    <cellStyle name="Komma 3 7 2 4 2" xfId="4539" xr:uid="{524FD9F8-8A9F-4854-A0D3-56E23AAED582}"/>
    <cellStyle name="Komma 3 7 2 5" xfId="1404" xr:uid="{00000000-0005-0000-0000-0000AF060000}"/>
    <cellStyle name="Komma 3 7 2 5 2" xfId="4794" xr:uid="{D2178344-DD8A-4C03-B79E-FBC08067371A}"/>
    <cellStyle name="Komma 3 7 2 6" xfId="1919" xr:uid="{00000000-0005-0000-0000-0000B0060000}"/>
    <cellStyle name="Komma 3 7 2 6 2" xfId="5307" xr:uid="{166010D4-5C6A-441D-A5D1-FFC9796B7F4F}"/>
    <cellStyle name="Komma 3 7 2 7" xfId="2175" xr:uid="{00000000-0005-0000-0000-0000B1060000}"/>
    <cellStyle name="Komma 3 7 2 7 2" xfId="5563" xr:uid="{5CFF3301-2D48-4D23-A298-F3BCF227386D}"/>
    <cellStyle name="Komma 3 7 2 8" xfId="2691" xr:uid="{18644233-9E78-45F6-A71E-E2F07FF0D045}"/>
    <cellStyle name="Komma 3 7 2 9" xfId="3769" xr:uid="{BC456F6C-3F80-45DD-A5AA-4C72BEFC7A24}"/>
    <cellStyle name="Komma 3 7 3" xfId="152" xr:uid="{00000000-0005-0000-0000-0000B2060000}"/>
    <cellStyle name="Komma 3 7 3 2" xfId="668" xr:uid="{00000000-0005-0000-0000-0000B3060000}"/>
    <cellStyle name="Komma 3 7 3 2 2" xfId="1607" xr:uid="{00000000-0005-0000-0000-0000B4060000}"/>
    <cellStyle name="Komma 3 7 3 2 2 2" xfId="3587" xr:uid="{A69F16C3-31D6-4226-B532-D7197D78C7A7}"/>
    <cellStyle name="Komma 3 7 3 2 2 3" xfId="4995" xr:uid="{CA579018-3877-4638-868E-E889CEE16E2C}"/>
    <cellStyle name="Komma 3 7 3 2 3" xfId="2376" xr:uid="{00000000-0005-0000-0000-0000B5060000}"/>
    <cellStyle name="Komma 3 7 3 2 3 2" xfId="5764" xr:uid="{36E56413-B5C0-4C74-9831-8BD8C2556025}"/>
    <cellStyle name="Komma 3 7 3 2 4" xfId="2894" xr:uid="{CAFC98BA-766E-4B61-907C-E5231C9EDE0B}"/>
    <cellStyle name="Komma 3 7 3 2 5" xfId="4227" xr:uid="{C7A26406-648F-490D-BB1A-1EDD29CACAE0}"/>
    <cellStyle name="Komma 3 7 3 3" xfId="410" xr:uid="{00000000-0005-0000-0000-0000B6060000}"/>
    <cellStyle name="Komma 3 7 3 3 2" xfId="3330" xr:uid="{8DA30A44-653D-469B-8F62-4EA0B04B6FE4}"/>
    <cellStyle name="Komma 3 7 3 3 3" xfId="3971" xr:uid="{8DF3F800-10E0-43EA-B641-1216E7642E32}"/>
    <cellStyle name="Komma 3 7 3 4" xfId="1095" xr:uid="{00000000-0005-0000-0000-0000B7060000}"/>
    <cellStyle name="Komma 3 7 3 4 2" xfId="4485" xr:uid="{C91C90C6-7444-4FF3-9946-BBEC4EA2F425}"/>
    <cellStyle name="Komma 3 7 3 5" xfId="1350" xr:uid="{00000000-0005-0000-0000-0000B8060000}"/>
    <cellStyle name="Komma 3 7 3 5 2" xfId="4740" xr:uid="{4BD42F33-A507-41E3-9D42-85E5EF94528A}"/>
    <cellStyle name="Komma 3 7 3 6" xfId="1865" xr:uid="{00000000-0005-0000-0000-0000B9060000}"/>
    <cellStyle name="Komma 3 7 3 6 2" xfId="5253" xr:uid="{DC93FF92-4858-4CF2-A00A-B87ED4D6636A}"/>
    <cellStyle name="Komma 3 7 3 7" xfId="2121" xr:uid="{00000000-0005-0000-0000-0000BA060000}"/>
    <cellStyle name="Komma 3 7 3 7 2" xfId="5509" xr:uid="{5B3CB912-E643-4421-AEE1-17DF8860F3EB}"/>
    <cellStyle name="Komma 3 7 3 8" xfId="2637" xr:uid="{70A8D3F5-64BB-48E6-A7FB-25FABBCC47DD}"/>
    <cellStyle name="Komma 3 7 3 9" xfId="3034" xr:uid="{D5C9B8FE-ABB7-4431-814D-CAA535E055C7}"/>
    <cellStyle name="Komma 3 7 4" xfId="552" xr:uid="{00000000-0005-0000-0000-0000BB060000}"/>
    <cellStyle name="Komma 3 7 4 2" xfId="1491" xr:uid="{00000000-0005-0000-0000-0000BC060000}"/>
    <cellStyle name="Komma 3 7 4 2 2" xfId="3471" xr:uid="{EDE79518-A188-46C5-9931-1CEA82EC65C7}"/>
    <cellStyle name="Komma 3 7 4 2 3" xfId="4879" xr:uid="{8423DA37-D171-4FD7-AC30-B8FAC72BBD83}"/>
    <cellStyle name="Komma 3 7 4 3" xfId="2260" xr:uid="{00000000-0005-0000-0000-0000BD060000}"/>
    <cellStyle name="Komma 3 7 4 3 2" xfId="5648" xr:uid="{F7FEAAC9-D365-4785-8DC1-54ADDD0EC69E}"/>
    <cellStyle name="Komma 3 7 4 4" xfId="2778" xr:uid="{013C007C-9EF9-4015-9416-C0A2AFC0BFEA}"/>
    <cellStyle name="Komma 3 7 4 5" xfId="4111" xr:uid="{7D3D7653-423C-4A4A-97BD-5628D16FF1CC}"/>
    <cellStyle name="Komma 3 7 5" xfId="294" xr:uid="{00000000-0005-0000-0000-0000BE060000}"/>
    <cellStyle name="Komma 3 7 5 2" xfId="3214" xr:uid="{56885637-59D4-4D77-AAC6-423786E08445}"/>
    <cellStyle name="Komma 3 7 5 3" xfId="3855" xr:uid="{AC76870B-4C29-40BE-932C-BB4B3DC3C342}"/>
    <cellStyle name="Komma 3 7 6" xfId="979" xr:uid="{00000000-0005-0000-0000-0000BF060000}"/>
    <cellStyle name="Komma 3 7 6 2" xfId="4369" xr:uid="{005A6DBE-0EB1-463D-B54E-35409C99B113}"/>
    <cellStyle name="Komma 3 7 7" xfId="1234" xr:uid="{00000000-0005-0000-0000-0000C0060000}"/>
    <cellStyle name="Komma 3 7 7 2" xfId="4624" xr:uid="{29EEB8B5-9F61-4DE6-ABC9-E69E13EE446A}"/>
    <cellStyle name="Komma 3 7 8" xfId="1749" xr:uid="{00000000-0005-0000-0000-0000C1060000}"/>
    <cellStyle name="Komma 3 7 8 2" xfId="5137" xr:uid="{86D4FA6D-241A-43D1-92DA-A37B31D937B7}"/>
    <cellStyle name="Komma 3 7 9" xfId="2005" xr:uid="{00000000-0005-0000-0000-0000C2060000}"/>
    <cellStyle name="Komma 3 7 9 2" xfId="5393" xr:uid="{6730C8F6-151E-494C-8B2E-B0F76D249650}"/>
    <cellStyle name="Komma 3 8" xfId="174" xr:uid="{00000000-0005-0000-0000-0000C3060000}"/>
    <cellStyle name="Komma 3 8 2" xfId="690" xr:uid="{00000000-0005-0000-0000-0000C4060000}"/>
    <cellStyle name="Komma 3 8 2 2" xfId="1629" xr:uid="{00000000-0005-0000-0000-0000C5060000}"/>
    <cellStyle name="Komma 3 8 2 2 2" xfId="3609" xr:uid="{865365D7-4417-45CF-9E03-EF0E1E6419C3}"/>
    <cellStyle name="Komma 3 8 2 2 3" xfId="5017" xr:uid="{5C0AC35B-F62D-4EDB-B948-CC5EAFD56C35}"/>
    <cellStyle name="Komma 3 8 2 3" xfId="2398" xr:uid="{00000000-0005-0000-0000-0000C6060000}"/>
    <cellStyle name="Komma 3 8 2 3 2" xfId="5786" xr:uid="{435F427B-CA57-4181-AC20-3100BCF66B88}"/>
    <cellStyle name="Komma 3 8 2 4" xfId="2916" xr:uid="{0335FAF6-E51A-4AD5-8071-6E0E844AB809}"/>
    <cellStyle name="Komma 3 8 2 5" xfId="4249" xr:uid="{A3C54712-058A-45FF-813C-96CACACD7144}"/>
    <cellStyle name="Komma 3 8 3" xfId="432" xr:uid="{00000000-0005-0000-0000-0000C7060000}"/>
    <cellStyle name="Komma 3 8 3 2" xfId="3352" xr:uid="{7FE7AADE-F006-407D-8848-53A42D681737}"/>
    <cellStyle name="Komma 3 8 3 3" xfId="3993" xr:uid="{94A0899C-4485-4403-A6B3-813A2E2DE704}"/>
    <cellStyle name="Komma 3 8 4" xfId="1117" xr:uid="{00000000-0005-0000-0000-0000C8060000}"/>
    <cellStyle name="Komma 3 8 4 2" xfId="4507" xr:uid="{63A82501-19A6-4C0A-A7C0-E5D2E55A1AF7}"/>
    <cellStyle name="Komma 3 8 5" xfId="1372" xr:uid="{00000000-0005-0000-0000-0000C9060000}"/>
    <cellStyle name="Komma 3 8 5 2" xfId="4762" xr:uid="{47925868-3D45-44B2-8B0C-1632CB9B3B74}"/>
    <cellStyle name="Komma 3 8 6" xfId="1887" xr:uid="{00000000-0005-0000-0000-0000CA060000}"/>
    <cellStyle name="Komma 3 8 6 2" xfId="5275" xr:uid="{8FDBECA7-C614-45BC-906C-0298AF33D262}"/>
    <cellStyle name="Komma 3 8 7" xfId="2143" xr:uid="{00000000-0005-0000-0000-0000CB060000}"/>
    <cellStyle name="Komma 3 8 7 2" xfId="5531" xr:uid="{01CCB748-2BA4-4F65-9DDD-48F0789D94BA}"/>
    <cellStyle name="Komma 3 8 8" xfId="2659" xr:uid="{E02F3E1C-54B3-4B04-B06C-99ED545452B8}"/>
    <cellStyle name="Komma 3 8 9" xfId="3012" xr:uid="{66A08373-91E2-490F-B30E-F0C8DD625F9C}"/>
    <cellStyle name="Komma 3 9" xfId="89" xr:uid="{00000000-0005-0000-0000-0000CC060000}"/>
    <cellStyle name="Komma 3 9 2" xfId="605" xr:uid="{00000000-0005-0000-0000-0000CD060000}"/>
    <cellStyle name="Komma 3 9 2 2" xfId="1544" xr:uid="{00000000-0005-0000-0000-0000CE060000}"/>
    <cellStyle name="Komma 3 9 2 2 2" xfId="3524" xr:uid="{E804DA22-E6E9-4C9F-B740-269BAA84262F}"/>
    <cellStyle name="Komma 3 9 2 2 3" xfId="4932" xr:uid="{F83E608D-2326-4267-BFE6-BB413546BB91}"/>
    <cellStyle name="Komma 3 9 2 3" xfId="2313" xr:uid="{00000000-0005-0000-0000-0000CF060000}"/>
    <cellStyle name="Komma 3 9 2 3 2" xfId="5701" xr:uid="{6CB13E46-F7F2-4B00-A3D8-74D24B3A5A46}"/>
    <cellStyle name="Komma 3 9 2 4" xfId="2831" xr:uid="{94181905-3BC8-4A6A-B847-6FC7BC37167B}"/>
    <cellStyle name="Komma 3 9 2 5" xfId="4164" xr:uid="{34AC1A38-7E5C-4D8F-99A1-924A990A103E}"/>
    <cellStyle name="Komma 3 9 3" xfId="347" xr:uid="{00000000-0005-0000-0000-0000D0060000}"/>
    <cellStyle name="Komma 3 9 3 2" xfId="3267" xr:uid="{2C1645A7-43FE-42F8-8247-71857E56FD58}"/>
    <cellStyle name="Komma 3 9 3 3" xfId="3908" xr:uid="{6DB67218-FDB1-4A55-A144-A06ABB5C11BF}"/>
    <cellStyle name="Komma 3 9 4" xfId="1032" xr:uid="{00000000-0005-0000-0000-0000D1060000}"/>
    <cellStyle name="Komma 3 9 4 2" xfId="4422" xr:uid="{BF6C240B-C471-479B-9574-3C11D8C161A5}"/>
    <cellStyle name="Komma 3 9 5" xfId="1287" xr:uid="{00000000-0005-0000-0000-0000D2060000}"/>
    <cellStyle name="Komma 3 9 5 2" xfId="4677" xr:uid="{069BD64F-73B4-4B41-AC24-063CC70E47FE}"/>
    <cellStyle name="Komma 3 9 6" xfId="1802" xr:uid="{00000000-0005-0000-0000-0000D3060000}"/>
    <cellStyle name="Komma 3 9 6 2" xfId="5190" xr:uid="{111A2573-47D0-4F66-AF87-E962E784E551}"/>
    <cellStyle name="Komma 3 9 7" xfId="2058" xr:uid="{00000000-0005-0000-0000-0000D4060000}"/>
    <cellStyle name="Komma 3 9 7 2" xfId="5446" xr:uid="{5A86B82B-F2B5-4EFB-8262-CF9932C69B61}"/>
    <cellStyle name="Komma 3 9 8" xfId="2574" xr:uid="{CBFF2BE3-7CBE-41FC-9A26-63722DDCF861}"/>
    <cellStyle name="Komma 3 9 9" xfId="3097" xr:uid="{6DA97664-B42F-4381-9613-AC53820DFA59}"/>
    <cellStyle name="Komma 4" xfId="9" xr:uid="{00000000-0005-0000-0000-0000D5060000}"/>
    <cellStyle name="Komma 4 10" xfId="952" xr:uid="{00000000-0005-0000-0000-0000D6060000}"/>
    <cellStyle name="Komma 4 10 2" xfId="4342" xr:uid="{1902BADC-6373-4348-83E3-669A5DB914EF}"/>
    <cellStyle name="Komma 4 11" xfId="1207" xr:uid="{00000000-0005-0000-0000-0000D7060000}"/>
    <cellStyle name="Komma 4 11 2" xfId="4597" xr:uid="{C5DEB2D0-39BB-497D-98CC-AFE3B4F37705}"/>
    <cellStyle name="Komma 4 12" xfId="1722" xr:uid="{00000000-0005-0000-0000-0000D8060000}"/>
    <cellStyle name="Komma 4 12 2" xfId="5110" xr:uid="{7B1BBC3B-7CA8-4EBE-AF18-D720CDDB66CC}"/>
    <cellStyle name="Komma 4 13" xfId="1978" xr:uid="{00000000-0005-0000-0000-0000D9060000}"/>
    <cellStyle name="Komma 4 13 2" xfId="5366" xr:uid="{43218650-DF4D-43BE-9F9D-6CC728EDDE01}"/>
    <cellStyle name="Komma 4 14" xfId="2494" xr:uid="{A5B7E691-0171-42AC-B4FB-AC3715A67646}"/>
    <cellStyle name="Komma 4 15" xfId="3136" xr:uid="{6B8F1ED9-199A-40DF-ACE5-0C631EE1FA7A}"/>
    <cellStyle name="Komma 4 2" xfId="29" xr:uid="{00000000-0005-0000-0000-0000DA060000}"/>
    <cellStyle name="Komma 4 2 10" xfId="1742" xr:uid="{00000000-0005-0000-0000-0000DB060000}"/>
    <cellStyle name="Komma 4 2 10 2" xfId="5130" xr:uid="{1D389980-0FB9-4E5A-9116-CBCBE51D205E}"/>
    <cellStyle name="Komma 4 2 11" xfId="1998" xr:uid="{00000000-0005-0000-0000-0000DC060000}"/>
    <cellStyle name="Komma 4 2 11 2" xfId="5386" xr:uid="{8A5215F7-1341-49D2-84F4-2B450FDF381D}"/>
    <cellStyle name="Komma 4 2 12" xfId="2514" xr:uid="{873F1AB8-8893-4387-A689-9BD9D76B5E99}"/>
    <cellStyle name="Komma 4 2 13" xfId="3116" xr:uid="{408C140F-088B-4258-9B20-57E07EF8E61B}"/>
    <cellStyle name="Komma 4 2 2" xfId="83" xr:uid="{00000000-0005-0000-0000-0000DD060000}"/>
    <cellStyle name="Komma 4 2 2 10" xfId="2568" xr:uid="{D0BB4D09-55E9-4632-BB9E-26A14BF4C5AE}"/>
    <cellStyle name="Komma 4 2 2 11" xfId="3104" xr:uid="{60429260-FB76-4C6D-B4C9-2A294B07B0B1}"/>
    <cellStyle name="Komma 4 2 2 2" xfId="253" xr:uid="{00000000-0005-0000-0000-0000DE060000}"/>
    <cellStyle name="Komma 4 2 2 2 2" xfId="769" xr:uid="{00000000-0005-0000-0000-0000DF060000}"/>
    <cellStyle name="Komma 4 2 2 2 2 2" xfId="1708" xr:uid="{00000000-0005-0000-0000-0000E0060000}"/>
    <cellStyle name="Komma 4 2 2 2 2 2 2" xfId="3688" xr:uid="{569298F1-C71B-4C4F-8C51-A3F39D384686}"/>
    <cellStyle name="Komma 4 2 2 2 2 2 3" xfId="5096" xr:uid="{48207A82-1EFC-4C17-AE38-DE26BDF3DEA8}"/>
    <cellStyle name="Komma 4 2 2 2 2 3" xfId="2477" xr:uid="{00000000-0005-0000-0000-0000E1060000}"/>
    <cellStyle name="Komma 4 2 2 2 2 3 2" xfId="5865" xr:uid="{8481107F-7EF2-4C60-8A89-70ED98E59BF8}"/>
    <cellStyle name="Komma 4 2 2 2 2 4" xfId="2995" xr:uid="{426B50D6-56AB-472A-BDE2-1EB120887AB5}"/>
    <cellStyle name="Komma 4 2 2 2 2 5" xfId="4328" xr:uid="{9837304E-9E78-436E-BE11-9760482A2248}"/>
    <cellStyle name="Komma 4 2 2 2 3" xfId="511" xr:uid="{00000000-0005-0000-0000-0000E2060000}"/>
    <cellStyle name="Komma 4 2 2 2 3 2" xfId="3431" xr:uid="{9BB353B7-DB0C-4447-A29D-CBDE792EE3D7}"/>
    <cellStyle name="Komma 4 2 2 2 3 3" xfId="4072" xr:uid="{B95CC3F7-B96C-410E-96CA-08AE448865E8}"/>
    <cellStyle name="Komma 4 2 2 2 4" xfId="1196" xr:uid="{00000000-0005-0000-0000-0000E3060000}"/>
    <cellStyle name="Komma 4 2 2 2 4 2" xfId="4586" xr:uid="{AEF88545-A1B9-4028-AF26-CD53AF973949}"/>
    <cellStyle name="Komma 4 2 2 2 5" xfId="1451" xr:uid="{00000000-0005-0000-0000-0000E4060000}"/>
    <cellStyle name="Komma 4 2 2 2 5 2" xfId="4841" xr:uid="{9D453D3B-6855-4285-AA79-FD32EDD49526}"/>
    <cellStyle name="Komma 4 2 2 2 6" xfId="1966" xr:uid="{00000000-0005-0000-0000-0000E5060000}"/>
    <cellStyle name="Komma 4 2 2 2 6 2" xfId="5354" xr:uid="{66F560BE-26A0-4ED5-BE6D-65F6A325FEB2}"/>
    <cellStyle name="Komma 4 2 2 2 7" xfId="2222" xr:uid="{00000000-0005-0000-0000-0000E6060000}"/>
    <cellStyle name="Komma 4 2 2 2 7 2" xfId="5610" xr:uid="{57D2F227-4C1A-4FD5-881B-578AEE7E1C17}"/>
    <cellStyle name="Komma 4 2 2 2 8" xfId="2738" xr:uid="{DABD3766-C09B-43E9-B982-756F4CB4195D}"/>
    <cellStyle name="Komma 4 2 2 2 9" xfId="3816" xr:uid="{4707D3B2-C821-4DFA-A36E-1A599E06D783}"/>
    <cellStyle name="Komma 4 2 2 3" xfId="137" xr:uid="{00000000-0005-0000-0000-0000E7060000}"/>
    <cellStyle name="Komma 4 2 2 3 2" xfId="653" xr:uid="{00000000-0005-0000-0000-0000E8060000}"/>
    <cellStyle name="Komma 4 2 2 3 2 2" xfId="1592" xr:uid="{00000000-0005-0000-0000-0000E9060000}"/>
    <cellStyle name="Komma 4 2 2 3 2 2 2" xfId="3572" xr:uid="{C7EF6654-84D1-4D1A-B382-2AD7DBE0DA54}"/>
    <cellStyle name="Komma 4 2 2 3 2 2 3" xfId="4980" xr:uid="{831FC2AF-9AD1-4F6A-8CF1-812BEB8AA1A7}"/>
    <cellStyle name="Komma 4 2 2 3 2 3" xfId="2361" xr:uid="{00000000-0005-0000-0000-0000EA060000}"/>
    <cellStyle name="Komma 4 2 2 3 2 3 2" xfId="5749" xr:uid="{D80703E4-9662-4016-8834-9A4543196009}"/>
    <cellStyle name="Komma 4 2 2 3 2 4" xfId="2879" xr:uid="{8C01C862-8DE4-4318-B698-38389B5458E8}"/>
    <cellStyle name="Komma 4 2 2 3 2 5" xfId="4212" xr:uid="{0E9AEB12-A792-4B44-9D54-693077913C9F}"/>
    <cellStyle name="Komma 4 2 2 3 3" xfId="395" xr:uid="{00000000-0005-0000-0000-0000EB060000}"/>
    <cellStyle name="Komma 4 2 2 3 3 2" xfId="3315" xr:uid="{ECF1661A-4B4A-4A34-B9EA-710B2F11997F}"/>
    <cellStyle name="Komma 4 2 2 3 3 3" xfId="3956" xr:uid="{CCBE1264-1DE9-49AF-86BD-9DBBA705CC0B}"/>
    <cellStyle name="Komma 4 2 2 3 4" xfId="1080" xr:uid="{00000000-0005-0000-0000-0000EC060000}"/>
    <cellStyle name="Komma 4 2 2 3 4 2" xfId="4470" xr:uid="{38A939ED-91C7-4011-A89A-3B9F084E9512}"/>
    <cellStyle name="Komma 4 2 2 3 5" xfId="1335" xr:uid="{00000000-0005-0000-0000-0000ED060000}"/>
    <cellStyle name="Komma 4 2 2 3 5 2" xfId="4725" xr:uid="{30AC3734-CCB3-4A99-8151-208D3680F26C}"/>
    <cellStyle name="Komma 4 2 2 3 6" xfId="1850" xr:uid="{00000000-0005-0000-0000-0000EE060000}"/>
    <cellStyle name="Komma 4 2 2 3 6 2" xfId="5238" xr:uid="{9A470548-AFE6-4134-9FEE-4748D82FC041}"/>
    <cellStyle name="Komma 4 2 2 3 7" xfId="2106" xr:uid="{00000000-0005-0000-0000-0000EF060000}"/>
    <cellStyle name="Komma 4 2 2 3 7 2" xfId="5494" xr:uid="{771DC5E6-CCE9-4897-B946-D1330ED7F445}"/>
    <cellStyle name="Komma 4 2 2 3 8" xfId="2622" xr:uid="{46641506-064E-4680-9D9D-462241E8B273}"/>
    <cellStyle name="Komma 4 2 2 3 9" xfId="3049" xr:uid="{57479F26-F3B3-4372-989A-90D10D5B12C2}"/>
    <cellStyle name="Komma 4 2 2 4" xfId="599" xr:uid="{00000000-0005-0000-0000-0000F0060000}"/>
    <cellStyle name="Komma 4 2 2 4 2" xfId="1538" xr:uid="{00000000-0005-0000-0000-0000F1060000}"/>
    <cellStyle name="Komma 4 2 2 4 2 2" xfId="3518" xr:uid="{2822E4BE-1A69-4E3A-A74E-6BAC8E075B7C}"/>
    <cellStyle name="Komma 4 2 2 4 2 3" xfId="4926" xr:uid="{49B51795-EFDD-43A0-950C-23D79CE46F3D}"/>
    <cellStyle name="Komma 4 2 2 4 3" xfId="2307" xr:uid="{00000000-0005-0000-0000-0000F2060000}"/>
    <cellStyle name="Komma 4 2 2 4 3 2" xfId="5695" xr:uid="{0597EC25-59D5-4FD9-82C3-79359870F6C2}"/>
    <cellStyle name="Komma 4 2 2 4 4" xfId="2825" xr:uid="{C79EF7D4-54EA-4FEC-B66E-D4A116EC5CAC}"/>
    <cellStyle name="Komma 4 2 2 4 5" xfId="4158" xr:uid="{6DFAD5C3-3E95-4F33-A0F8-2E207C258942}"/>
    <cellStyle name="Komma 4 2 2 5" xfId="341" xr:uid="{00000000-0005-0000-0000-0000F3060000}"/>
    <cellStyle name="Komma 4 2 2 5 2" xfId="3261" xr:uid="{65A9BD26-04FB-464D-A2A8-78B568E3A004}"/>
    <cellStyle name="Komma 4 2 2 5 3" xfId="3902" xr:uid="{63C1C792-C528-452A-96DA-42BC97FB02A8}"/>
    <cellStyle name="Komma 4 2 2 6" xfId="1026" xr:uid="{00000000-0005-0000-0000-0000F4060000}"/>
    <cellStyle name="Komma 4 2 2 6 2" xfId="4416" xr:uid="{27577F2E-6171-47A0-9317-8A3B6D1230B6}"/>
    <cellStyle name="Komma 4 2 2 7" xfId="1281" xr:uid="{00000000-0005-0000-0000-0000F5060000}"/>
    <cellStyle name="Komma 4 2 2 7 2" xfId="4671" xr:uid="{2C4F6FE5-D26F-4F6F-AD36-D9F9F94278FC}"/>
    <cellStyle name="Komma 4 2 2 8" xfId="1796" xr:uid="{00000000-0005-0000-0000-0000F6060000}"/>
    <cellStyle name="Komma 4 2 2 8 2" xfId="5184" xr:uid="{8AC87088-5B2C-4F6E-A611-2477D230FC70}"/>
    <cellStyle name="Komma 4 2 2 9" xfId="2052" xr:uid="{00000000-0005-0000-0000-0000F7060000}"/>
    <cellStyle name="Komma 4 2 2 9 2" xfId="5440" xr:uid="{ECEB6C4D-0542-4B88-B1A6-A1693CD600B0}"/>
    <cellStyle name="Komma 4 2 3" xfId="50" xr:uid="{00000000-0005-0000-0000-0000F8060000}"/>
    <cellStyle name="Komma 4 2 3 10" xfId="2535" xr:uid="{9B99EB87-CA8D-41AE-A941-5DD46B42CA07}"/>
    <cellStyle name="Komma 4 2 3 11" xfId="3131" xr:uid="{9A68CCE3-8387-4BE7-A020-314C7CD26C30}"/>
    <cellStyle name="Komma 4 2 3 2" xfId="220" xr:uid="{00000000-0005-0000-0000-0000F9060000}"/>
    <cellStyle name="Komma 4 2 3 2 2" xfId="736" xr:uid="{00000000-0005-0000-0000-0000FA060000}"/>
    <cellStyle name="Komma 4 2 3 2 2 2" xfId="1675" xr:uid="{00000000-0005-0000-0000-0000FB060000}"/>
    <cellStyle name="Komma 4 2 3 2 2 2 2" xfId="3655" xr:uid="{E4A96BFF-7DC9-4BFB-84B9-7BD0657B806F}"/>
    <cellStyle name="Komma 4 2 3 2 2 2 3" xfId="5063" xr:uid="{95BB8E99-C3D1-49FB-99EE-0D3B485FFA72}"/>
    <cellStyle name="Komma 4 2 3 2 2 3" xfId="2444" xr:uid="{00000000-0005-0000-0000-0000FC060000}"/>
    <cellStyle name="Komma 4 2 3 2 2 3 2" xfId="5832" xr:uid="{C5048EF7-8A1A-4539-A6D5-4D0B15D525FF}"/>
    <cellStyle name="Komma 4 2 3 2 2 4" xfId="2962" xr:uid="{7F03DDE1-52F7-4881-A8BB-C83CA4B2859A}"/>
    <cellStyle name="Komma 4 2 3 2 2 5" xfId="4295" xr:uid="{3B9DBA39-30B0-4C7C-992D-6C1CA3F0C124}"/>
    <cellStyle name="Komma 4 2 3 2 3" xfId="478" xr:uid="{00000000-0005-0000-0000-0000FD060000}"/>
    <cellStyle name="Komma 4 2 3 2 3 2" xfId="3398" xr:uid="{70C594CB-10D7-4E0B-931E-8EBD03AC9287}"/>
    <cellStyle name="Komma 4 2 3 2 3 3" xfId="4039" xr:uid="{0B254A00-F81F-4D01-B24F-7073A1495D66}"/>
    <cellStyle name="Komma 4 2 3 2 4" xfId="1163" xr:uid="{00000000-0005-0000-0000-0000FE060000}"/>
    <cellStyle name="Komma 4 2 3 2 4 2" xfId="4553" xr:uid="{064BC8E5-C3CE-46E6-98EC-07899A6F2A77}"/>
    <cellStyle name="Komma 4 2 3 2 5" xfId="1418" xr:uid="{00000000-0005-0000-0000-0000FF060000}"/>
    <cellStyle name="Komma 4 2 3 2 5 2" xfId="4808" xr:uid="{46979DCC-C579-4ED2-A123-F98B539E7435}"/>
    <cellStyle name="Komma 4 2 3 2 6" xfId="1933" xr:uid="{00000000-0005-0000-0000-000000070000}"/>
    <cellStyle name="Komma 4 2 3 2 6 2" xfId="5321" xr:uid="{EE964C21-B754-45C0-AFE3-A893FB60F755}"/>
    <cellStyle name="Komma 4 2 3 2 7" xfId="2189" xr:uid="{00000000-0005-0000-0000-000001070000}"/>
    <cellStyle name="Komma 4 2 3 2 7 2" xfId="5577" xr:uid="{1446892E-A976-4EFF-94C6-F40B378F7C7A}"/>
    <cellStyle name="Komma 4 2 3 2 8" xfId="2705" xr:uid="{2698F3E3-E8E3-4F44-A419-8D0221F6AF05}"/>
    <cellStyle name="Komma 4 2 3 2 9" xfId="3783" xr:uid="{6BED7965-9CDD-42CC-A3C5-423B3B857598}"/>
    <cellStyle name="Komma 4 2 3 3" xfId="163" xr:uid="{00000000-0005-0000-0000-000002070000}"/>
    <cellStyle name="Komma 4 2 3 3 2" xfId="679" xr:uid="{00000000-0005-0000-0000-000003070000}"/>
    <cellStyle name="Komma 4 2 3 3 2 2" xfId="1618" xr:uid="{00000000-0005-0000-0000-000004070000}"/>
    <cellStyle name="Komma 4 2 3 3 2 2 2" xfId="3598" xr:uid="{ECDF168A-C0B8-487E-8FEB-70498D6F6FA3}"/>
    <cellStyle name="Komma 4 2 3 3 2 2 3" xfId="5006" xr:uid="{4499D398-A928-4CDC-9A02-B4925123BF14}"/>
    <cellStyle name="Komma 4 2 3 3 2 3" xfId="2387" xr:uid="{00000000-0005-0000-0000-000005070000}"/>
    <cellStyle name="Komma 4 2 3 3 2 3 2" xfId="5775" xr:uid="{73201291-D420-4D29-9552-52EAC764045D}"/>
    <cellStyle name="Komma 4 2 3 3 2 4" xfId="2905" xr:uid="{CAF8CA12-B428-4194-B758-2D7560DC4286}"/>
    <cellStyle name="Komma 4 2 3 3 2 5" xfId="4238" xr:uid="{FCC7717A-A832-4A47-A593-87B9C02F3E99}"/>
    <cellStyle name="Komma 4 2 3 3 3" xfId="421" xr:uid="{00000000-0005-0000-0000-000006070000}"/>
    <cellStyle name="Komma 4 2 3 3 3 2" xfId="3341" xr:uid="{698EFFF8-7102-4E70-88B0-1AC03AF02FD8}"/>
    <cellStyle name="Komma 4 2 3 3 3 3" xfId="3982" xr:uid="{9603D9C7-6D4A-4EC3-BF28-CD6EB3275891}"/>
    <cellStyle name="Komma 4 2 3 3 4" xfId="1106" xr:uid="{00000000-0005-0000-0000-000007070000}"/>
    <cellStyle name="Komma 4 2 3 3 4 2" xfId="4496" xr:uid="{7D5D02DF-AEE2-4401-96EC-F5053581CC35}"/>
    <cellStyle name="Komma 4 2 3 3 5" xfId="1361" xr:uid="{00000000-0005-0000-0000-000008070000}"/>
    <cellStyle name="Komma 4 2 3 3 5 2" xfId="4751" xr:uid="{6382A6BA-B1CA-45A3-80E4-33B9C40A8E42}"/>
    <cellStyle name="Komma 4 2 3 3 6" xfId="1876" xr:uid="{00000000-0005-0000-0000-000009070000}"/>
    <cellStyle name="Komma 4 2 3 3 6 2" xfId="5264" xr:uid="{FAAF7860-0FBF-4B56-9252-38F1006C6F21}"/>
    <cellStyle name="Komma 4 2 3 3 7" xfId="2132" xr:uid="{00000000-0005-0000-0000-00000A070000}"/>
    <cellStyle name="Komma 4 2 3 3 7 2" xfId="5520" xr:uid="{7C92B6EB-7641-4B08-8358-42069BD6CEBA}"/>
    <cellStyle name="Komma 4 2 3 3 8" xfId="2648" xr:uid="{0A70DDF2-30AB-477E-A4EC-459F52ED7BF2}"/>
    <cellStyle name="Komma 4 2 3 3 9" xfId="3023" xr:uid="{722487D9-2AF8-429B-9153-A1FD8B49AE9C}"/>
    <cellStyle name="Komma 4 2 3 4" xfId="566" xr:uid="{00000000-0005-0000-0000-00000B070000}"/>
    <cellStyle name="Komma 4 2 3 4 2" xfId="1505" xr:uid="{00000000-0005-0000-0000-00000C070000}"/>
    <cellStyle name="Komma 4 2 3 4 2 2" xfId="3485" xr:uid="{A9836C85-0E94-49EC-85AC-7F59666EF996}"/>
    <cellStyle name="Komma 4 2 3 4 2 3" xfId="4893" xr:uid="{0BA8A450-539A-4A5A-8DAB-A09997F2FD73}"/>
    <cellStyle name="Komma 4 2 3 4 3" xfId="2274" xr:uid="{00000000-0005-0000-0000-00000D070000}"/>
    <cellStyle name="Komma 4 2 3 4 3 2" xfId="5662" xr:uid="{B81D4C08-330B-4610-954A-D26219D79F90}"/>
    <cellStyle name="Komma 4 2 3 4 4" xfId="2792" xr:uid="{B3EEA451-2139-43C0-875D-FE57D51575C5}"/>
    <cellStyle name="Komma 4 2 3 4 5" xfId="4125" xr:uid="{51DD7CF0-A1F9-4585-B0A6-CD3D9F8823DB}"/>
    <cellStyle name="Komma 4 2 3 5" xfId="308" xr:uid="{00000000-0005-0000-0000-00000E070000}"/>
    <cellStyle name="Komma 4 2 3 5 2" xfId="3228" xr:uid="{CB723547-D23B-4D69-A195-1A831806F054}"/>
    <cellStyle name="Komma 4 2 3 5 3" xfId="3869" xr:uid="{6B5DF827-E788-4CC8-94E6-8675F190C7BF}"/>
    <cellStyle name="Komma 4 2 3 6" xfId="993" xr:uid="{00000000-0005-0000-0000-00000F070000}"/>
    <cellStyle name="Komma 4 2 3 6 2" xfId="4383" xr:uid="{7B1DA3F8-0A2F-4EA0-8616-3A6CC911ED85}"/>
    <cellStyle name="Komma 4 2 3 7" xfId="1248" xr:uid="{00000000-0005-0000-0000-000010070000}"/>
    <cellStyle name="Komma 4 2 3 7 2" xfId="4638" xr:uid="{292BEFF7-1B79-493F-B5D5-1FE032AF6DBB}"/>
    <cellStyle name="Komma 4 2 3 8" xfId="1763" xr:uid="{00000000-0005-0000-0000-000011070000}"/>
    <cellStyle name="Komma 4 2 3 8 2" xfId="5151" xr:uid="{75F62265-2DC2-472D-8CCB-F6B291AD39E2}"/>
    <cellStyle name="Komma 4 2 3 9" xfId="2019" xr:uid="{00000000-0005-0000-0000-000012070000}"/>
    <cellStyle name="Komma 4 2 3 9 2" xfId="5407" xr:uid="{6D4781A7-01C6-44FD-A803-EA7F6FC673D7}"/>
    <cellStyle name="Komma 4 2 4" xfId="199" xr:uid="{00000000-0005-0000-0000-000013070000}"/>
    <cellStyle name="Komma 4 2 4 2" xfId="715" xr:uid="{00000000-0005-0000-0000-000014070000}"/>
    <cellStyle name="Komma 4 2 4 2 2" xfId="1654" xr:uid="{00000000-0005-0000-0000-000015070000}"/>
    <cellStyle name="Komma 4 2 4 2 2 2" xfId="3634" xr:uid="{51AA1657-40DD-4004-9F55-A935C99F1E41}"/>
    <cellStyle name="Komma 4 2 4 2 2 3" xfId="5042" xr:uid="{637D45D2-DED2-4C0F-A092-B62D9FD5FF26}"/>
    <cellStyle name="Komma 4 2 4 2 3" xfId="2423" xr:uid="{00000000-0005-0000-0000-000016070000}"/>
    <cellStyle name="Komma 4 2 4 2 3 2" xfId="5811" xr:uid="{9A10471B-2F90-41E1-996B-925E7DCBDE79}"/>
    <cellStyle name="Komma 4 2 4 2 4" xfId="2941" xr:uid="{EBCADC4A-ADA2-4254-965A-8B8803A4C3D6}"/>
    <cellStyle name="Komma 4 2 4 2 5" xfId="4274" xr:uid="{BC4D11BE-A344-4601-8AC6-F59E3048E260}"/>
    <cellStyle name="Komma 4 2 4 3" xfId="457" xr:uid="{00000000-0005-0000-0000-000017070000}"/>
    <cellStyle name="Komma 4 2 4 3 2" xfId="3377" xr:uid="{A822492D-92AA-4E56-A48B-D60AA6C175A1}"/>
    <cellStyle name="Komma 4 2 4 3 3" xfId="4018" xr:uid="{7E79EC41-C96F-494B-84D8-534C649C0120}"/>
    <cellStyle name="Komma 4 2 4 4" xfId="1142" xr:uid="{00000000-0005-0000-0000-000018070000}"/>
    <cellStyle name="Komma 4 2 4 4 2" xfId="4532" xr:uid="{718CE844-5D41-4011-824E-38729EF56913}"/>
    <cellStyle name="Komma 4 2 4 5" xfId="1397" xr:uid="{00000000-0005-0000-0000-000019070000}"/>
    <cellStyle name="Komma 4 2 4 5 2" xfId="4787" xr:uid="{1FC40FD6-6BBC-468D-AB2B-CCB32CFE71CF}"/>
    <cellStyle name="Komma 4 2 4 6" xfId="1912" xr:uid="{00000000-0005-0000-0000-00001A070000}"/>
    <cellStyle name="Komma 4 2 4 6 2" xfId="5300" xr:uid="{C5FE348F-2EB7-4EEA-AA31-4F38BEF12480}"/>
    <cellStyle name="Komma 4 2 4 7" xfId="2168" xr:uid="{00000000-0005-0000-0000-00001B070000}"/>
    <cellStyle name="Komma 4 2 4 7 2" xfId="5556" xr:uid="{6A19167E-9393-4255-8B49-3AF1073210EA}"/>
    <cellStyle name="Komma 4 2 4 8" xfId="2684" xr:uid="{D1905F1D-6692-4189-9EF3-5B6C1422EA76}"/>
    <cellStyle name="Komma 4 2 4 9" xfId="3762" xr:uid="{E7829F61-ADEC-4566-A780-1A53282BD333}"/>
    <cellStyle name="Komma 4 2 5" xfId="105" xr:uid="{00000000-0005-0000-0000-00001C070000}"/>
    <cellStyle name="Komma 4 2 5 2" xfId="621" xr:uid="{00000000-0005-0000-0000-00001D070000}"/>
    <cellStyle name="Komma 4 2 5 2 2" xfId="1560" xr:uid="{00000000-0005-0000-0000-00001E070000}"/>
    <cellStyle name="Komma 4 2 5 2 2 2" xfId="3540" xr:uid="{4481F276-D596-4BC8-8BF0-C1597A80EF8D}"/>
    <cellStyle name="Komma 4 2 5 2 2 3" xfId="4948" xr:uid="{34C27453-DAFF-4F31-94D6-26A8EC7B88DC}"/>
    <cellStyle name="Komma 4 2 5 2 3" xfId="2329" xr:uid="{00000000-0005-0000-0000-00001F070000}"/>
    <cellStyle name="Komma 4 2 5 2 3 2" xfId="5717" xr:uid="{8FE162B5-5B2F-4A0F-8503-9C81E7BBCDB0}"/>
    <cellStyle name="Komma 4 2 5 2 4" xfId="2847" xr:uid="{59DC7984-DB92-4F99-9919-3316C33EDE73}"/>
    <cellStyle name="Komma 4 2 5 2 5" xfId="4180" xr:uid="{E88CCF00-6940-4A6D-A032-320A9B03569E}"/>
    <cellStyle name="Komma 4 2 5 3" xfId="363" xr:uid="{00000000-0005-0000-0000-000020070000}"/>
    <cellStyle name="Komma 4 2 5 3 2" xfId="3283" xr:uid="{985C291C-2555-4E4E-AEF3-10914D3C2BFE}"/>
    <cellStyle name="Komma 4 2 5 3 3" xfId="3924" xr:uid="{91384BD4-1DC8-4A2E-B805-BE4E86F8AE82}"/>
    <cellStyle name="Komma 4 2 5 4" xfId="1048" xr:uid="{00000000-0005-0000-0000-000021070000}"/>
    <cellStyle name="Komma 4 2 5 4 2" xfId="4438" xr:uid="{5C924EB1-7A01-4742-9DCC-C1A4DA26BA6A}"/>
    <cellStyle name="Komma 4 2 5 5" xfId="1303" xr:uid="{00000000-0005-0000-0000-000022070000}"/>
    <cellStyle name="Komma 4 2 5 5 2" xfId="4693" xr:uid="{3BF9B87A-579E-4564-9C00-3B96FA36CC92}"/>
    <cellStyle name="Komma 4 2 5 6" xfId="1818" xr:uid="{00000000-0005-0000-0000-000023070000}"/>
    <cellStyle name="Komma 4 2 5 6 2" xfId="5206" xr:uid="{B7E47EBE-9AB9-4B5B-9E02-05C14F826ED1}"/>
    <cellStyle name="Komma 4 2 5 7" xfId="2074" xr:uid="{00000000-0005-0000-0000-000024070000}"/>
    <cellStyle name="Komma 4 2 5 7 2" xfId="5462" xr:uid="{499C1B27-9DDD-4062-9253-D1DB2F78C5A5}"/>
    <cellStyle name="Komma 4 2 5 8" xfId="2590" xr:uid="{2652B3ED-3F33-4A6E-9EFF-182885128E6C}"/>
    <cellStyle name="Komma 4 2 5 9" xfId="3081" xr:uid="{63109913-1A5A-4092-89D9-05C36FC482EF}"/>
    <cellStyle name="Komma 4 2 6" xfId="545" xr:uid="{00000000-0005-0000-0000-000025070000}"/>
    <cellStyle name="Komma 4 2 6 2" xfId="1484" xr:uid="{00000000-0005-0000-0000-000026070000}"/>
    <cellStyle name="Komma 4 2 6 2 2" xfId="3464" xr:uid="{1CD15A2D-B578-46AA-AF31-C2DB56250F1C}"/>
    <cellStyle name="Komma 4 2 6 2 3" xfId="4872" xr:uid="{56A964AB-92DC-4B8D-AF7F-34F069D8D5F4}"/>
    <cellStyle name="Komma 4 2 6 3" xfId="2253" xr:uid="{00000000-0005-0000-0000-000027070000}"/>
    <cellStyle name="Komma 4 2 6 3 2" xfId="5641" xr:uid="{17EB6EC7-0742-47EB-8524-4C5A11F65560}"/>
    <cellStyle name="Komma 4 2 6 4" xfId="2771" xr:uid="{795DFF34-6C57-4AC2-9A25-BD9F07DE022B}"/>
    <cellStyle name="Komma 4 2 6 5" xfId="4104" xr:uid="{799B622E-2B13-487D-B95A-BE1EBA2E7349}"/>
    <cellStyle name="Komma 4 2 7" xfId="287" xr:uid="{00000000-0005-0000-0000-000028070000}"/>
    <cellStyle name="Komma 4 2 7 2" xfId="3207" xr:uid="{9640DBAC-38E7-4017-94B9-BC4C96CC434F}"/>
    <cellStyle name="Komma 4 2 7 3" xfId="3848" xr:uid="{BA87BD8F-CED7-4989-8354-7479A7A05C49}"/>
    <cellStyle name="Komma 4 2 8" xfId="972" xr:uid="{00000000-0005-0000-0000-000029070000}"/>
    <cellStyle name="Komma 4 2 8 2" xfId="4362" xr:uid="{BA1E5B3B-4CE8-4E96-8E45-BFE85E45E3A4}"/>
    <cellStyle name="Komma 4 2 9" xfId="1227" xr:uid="{00000000-0005-0000-0000-00002A070000}"/>
    <cellStyle name="Komma 4 2 9 2" xfId="4617" xr:uid="{AE6B6269-F8E6-417C-A4B8-5ADA782FE371}"/>
    <cellStyle name="Komma 4 3" xfId="13" xr:uid="{00000000-0005-0000-0000-00002B070000}"/>
    <cellStyle name="Komma 4 3 10" xfId="1982" xr:uid="{00000000-0005-0000-0000-00002C070000}"/>
    <cellStyle name="Komma 4 3 10 2" xfId="5370" xr:uid="{93E53025-141A-417C-A493-88BB116543CE}"/>
    <cellStyle name="Komma 4 3 11" xfId="2498" xr:uid="{F3572D51-3CB1-4C4F-BF2A-C667D3FEF45C}"/>
    <cellStyle name="Komma 4 3 12" xfId="3120" xr:uid="{3211C465-6AC5-40B3-8904-E4A80820044E}"/>
    <cellStyle name="Komma 4 3 2" xfId="67" xr:uid="{00000000-0005-0000-0000-00002D070000}"/>
    <cellStyle name="Komma 4 3 2 10" xfId="2552" xr:uid="{FDD2CEA8-0EA7-4970-BC36-0A6D714E37D9}"/>
    <cellStyle name="Komma 4 3 2 11" xfId="3111" xr:uid="{0BD5CD04-C8DF-4B17-B756-5BAB065CAC80}"/>
    <cellStyle name="Komma 4 3 2 2" xfId="237" xr:uid="{00000000-0005-0000-0000-00002E070000}"/>
    <cellStyle name="Komma 4 3 2 2 2" xfId="753" xr:uid="{00000000-0005-0000-0000-00002F070000}"/>
    <cellStyle name="Komma 4 3 2 2 2 2" xfId="1692" xr:uid="{00000000-0005-0000-0000-000030070000}"/>
    <cellStyle name="Komma 4 3 2 2 2 2 2" xfId="3672" xr:uid="{33CCED31-6750-4528-AEE5-1B24BEBBC8CD}"/>
    <cellStyle name="Komma 4 3 2 2 2 2 3" xfId="5080" xr:uid="{4486B3C8-2EA7-43A6-B9DE-AC729C0C7D25}"/>
    <cellStyle name="Komma 4 3 2 2 2 3" xfId="2461" xr:uid="{00000000-0005-0000-0000-000031070000}"/>
    <cellStyle name="Komma 4 3 2 2 2 3 2" xfId="5849" xr:uid="{00E1C8F7-1C4F-4D18-B660-04F3CD7635A9}"/>
    <cellStyle name="Komma 4 3 2 2 2 4" xfId="2979" xr:uid="{6CABA45B-1092-4824-AA08-E0C628D0E9B1}"/>
    <cellStyle name="Komma 4 3 2 2 2 5" xfId="4312" xr:uid="{E0EF61F3-7990-4B20-B841-E89696B04A40}"/>
    <cellStyle name="Komma 4 3 2 2 3" xfId="495" xr:uid="{00000000-0005-0000-0000-000032070000}"/>
    <cellStyle name="Komma 4 3 2 2 3 2" xfId="3415" xr:uid="{4029FDF1-C3F8-44EC-B0A7-E5919D629CC9}"/>
    <cellStyle name="Komma 4 3 2 2 3 3" xfId="4056" xr:uid="{8FF32E4C-2873-460A-ABD4-C9D21131EF02}"/>
    <cellStyle name="Komma 4 3 2 2 4" xfId="1180" xr:uid="{00000000-0005-0000-0000-000033070000}"/>
    <cellStyle name="Komma 4 3 2 2 4 2" xfId="4570" xr:uid="{EDCC4EDA-415C-4879-AB95-35A2F252958C}"/>
    <cellStyle name="Komma 4 3 2 2 5" xfId="1435" xr:uid="{00000000-0005-0000-0000-000034070000}"/>
    <cellStyle name="Komma 4 3 2 2 5 2" xfId="4825" xr:uid="{E7508D12-4C21-4A87-A95D-64B9A6C09CA8}"/>
    <cellStyle name="Komma 4 3 2 2 6" xfId="1950" xr:uid="{00000000-0005-0000-0000-000035070000}"/>
    <cellStyle name="Komma 4 3 2 2 6 2" xfId="5338" xr:uid="{D276636B-53DE-4D7E-BFC7-2489B2FE2C33}"/>
    <cellStyle name="Komma 4 3 2 2 7" xfId="2206" xr:uid="{00000000-0005-0000-0000-000036070000}"/>
    <cellStyle name="Komma 4 3 2 2 7 2" xfId="5594" xr:uid="{74465DC7-A962-4043-B4D6-E92D599F0F06}"/>
    <cellStyle name="Komma 4 3 2 2 8" xfId="2722" xr:uid="{2BC2FC4A-3C23-4E93-BEFC-B809C015320F}"/>
    <cellStyle name="Komma 4 3 2 2 9" xfId="3800" xr:uid="{2927A660-D016-4093-80DF-251FDC1DF56E}"/>
    <cellStyle name="Komma 4 3 2 3" xfId="164" xr:uid="{00000000-0005-0000-0000-000037070000}"/>
    <cellStyle name="Komma 4 3 2 3 2" xfId="680" xr:uid="{00000000-0005-0000-0000-000038070000}"/>
    <cellStyle name="Komma 4 3 2 3 2 2" xfId="1619" xr:uid="{00000000-0005-0000-0000-000039070000}"/>
    <cellStyle name="Komma 4 3 2 3 2 2 2" xfId="3599" xr:uid="{BD7E0548-2150-43CA-B911-3086ACAC4FAE}"/>
    <cellStyle name="Komma 4 3 2 3 2 2 3" xfId="5007" xr:uid="{D31CA670-8090-440E-87D9-AAD21E0D62DB}"/>
    <cellStyle name="Komma 4 3 2 3 2 3" xfId="2388" xr:uid="{00000000-0005-0000-0000-00003A070000}"/>
    <cellStyle name="Komma 4 3 2 3 2 3 2" xfId="5776" xr:uid="{DED5BB4A-060E-42D2-A7C7-C0E95811FC63}"/>
    <cellStyle name="Komma 4 3 2 3 2 4" xfId="2906" xr:uid="{4783021D-F664-40D4-BEF1-DBBE09EEE883}"/>
    <cellStyle name="Komma 4 3 2 3 2 5" xfId="4239" xr:uid="{AB9377B4-3D85-4A81-8D6A-E558E4C9CB05}"/>
    <cellStyle name="Komma 4 3 2 3 3" xfId="422" xr:uid="{00000000-0005-0000-0000-00003B070000}"/>
    <cellStyle name="Komma 4 3 2 3 3 2" xfId="3342" xr:uid="{04174F8C-EBDC-4420-A3D4-A6C144DBE84A}"/>
    <cellStyle name="Komma 4 3 2 3 3 3" xfId="3983" xr:uid="{2716DD22-B8BE-4018-8DBC-676E31241F3E}"/>
    <cellStyle name="Komma 4 3 2 3 4" xfId="1107" xr:uid="{00000000-0005-0000-0000-00003C070000}"/>
    <cellStyle name="Komma 4 3 2 3 4 2" xfId="4497" xr:uid="{703A9DB0-6CBD-4856-9632-F42BAC83BAF6}"/>
    <cellStyle name="Komma 4 3 2 3 5" xfId="1362" xr:uid="{00000000-0005-0000-0000-00003D070000}"/>
    <cellStyle name="Komma 4 3 2 3 5 2" xfId="4752" xr:uid="{6E942308-DE5C-4507-B757-B542A460E78C}"/>
    <cellStyle name="Komma 4 3 2 3 6" xfId="1877" xr:uid="{00000000-0005-0000-0000-00003E070000}"/>
    <cellStyle name="Komma 4 3 2 3 6 2" xfId="5265" xr:uid="{E10B2F86-7986-49FB-A542-BCDEBE299986}"/>
    <cellStyle name="Komma 4 3 2 3 7" xfId="2133" xr:uid="{00000000-0005-0000-0000-00003F070000}"/>
    <cellStyle name="Komma 4 3 2 3 7 2" xfId="5521" xr:uid="{266790E5-D5B4-447F-A66D-266C54A1CAEC}"/>
    <cellStyle name="Komma 4 3 2 3 8" xfId="2649" xr:uid="{CC85B7AE-B492-410C-B932-23B732FA7043}"/>
    <cellStyle name="Komma 4 3 2 3 9" xfId="3022" xr:uid="{FA4978D0-0607-4342-A580-232509497190}"/>
    <cellStyle name="Komma 4 3 2 4" xfId="583" xr:uid="{00000000-0005-0000-0000-000040070000}"/>
    <cellStyle name="Komma 4 3 2 4 2" xfId="1522" xr:uid="{00000000-0005-0000-0000-000041070000}"/>
    <cellStyle name="Komma 4 3 2 4 2 2" xfId="3502" xr:uid="{6E66D3BD-6395-4649-BC4C-8647050D41D3}"/>
    <cellStyle name="Komma 4 3 2 4 2 3" xfId="4910" xr:uid="{D1BFE595-84DC-441E-A0FE-A00D9592BD55}"/>
    <cellStyle name="Komma 4 3 2 4 3" xfId="2291" xr:uid="{00000000-0005-0000-0000-000042070000}"/>
    <cellStyle name="Komma 4 3 2 4 3 2" xfId="5679" xr:uid="{FE2F10F2-7662-4171-8B05-C4AE3978F2B4}"/>
    <cellStyle name="Komma 4 3 2 4 4" xfId="2809" xr:uid="{991F8665-14B2-4DD5-8EA7-AD99F8FF875E}"/>
    <cellStyle name="Komma 4 3 2 4 5" xfId="4142" xr:uid="{2BA3DB0B-504C-41DE-8553-E138EDBE5837}"/>
    <cellStyle name="Komma 4 3 2 5" xfId="325" xr:uid="{00000000-0005-0000-0000-000043070000}"/>
    <cellStyle name="Komma 4 3 2 5 2" xfId="3245" xr:uid="{3E54C660-3C8F-46FB-A743-DD493ABEA472}"/>
    <cellStyle name="Komma 4 3 2 5 3" xfId="3886" xr:uid="{3BA78D1C-3DAA-45EE-BC2B-CCCBD09C3E7B}"/>
    <cellStyle name="Komma 4 3 2 6" xfId="1010" xr:uid="{00000000-0005-0000-0000-000044070000}"/>
    <cellStyle name="Komma 4 3 2 6 2" xfId="4400" xr:uid="{408CE3DC-3E86-4127-A104-6F9AF2E6278D}"/>
    <cellStyle name="Komma 4 3 2 7" xfId="1265" xr:uid="{00000000-0005-0000-0000-000045070000}"/>
    <cellStyle name="Komma 4 3 2 7 2" xfId="4655" xr:uid="{A96EC444-E9C4-457A-8B34-3F111D022861}"/>
    <cellStyle name="Komma 4 3 2 8" xfId="1780" xr:uid="{00000000-0005-0000-0000-000046070000}"/>
    <cellStyle name="Komma 4 3 2 8 2" xfId="5168" xr:uid="{19FCD6C2-58C7-495B-A0DE-CDCAD378EF18}"/>
    <cellStyle name="Komma 4 3 2 9" xfId="2036" xr:uid="{00000000-0005-0000-0000-000047070000}"/>
    <cellStyle name="Komma 4 3 2 9 2" xfId="5424" xr:uid="{64582D51-1C46-4631-88DB-6EA69A1E84DE}"/>
    <cellStyle name="Komma 4 3 3" xfId="183" xr:uid="{00000000-0005-0000-0000-000048070000}"/>
    <cellStyle name="Komma 4 3 3 2" xfId="699" xr:uid="{00000000-0005-0000-0000-000049070000}"/>
    <cellStyle name="Komma 4 3 3 2 2" xfId="1638" xr:uid="{00000000-0005-0000-0000-00004A070000}"/>
    <cellStyle name="Komma 4 3 3 2 2 2" xfId="3618" xr:uid="{B16C8E3A-D381-4665-BC08-7DC442272755}"/>
    <cellStyle name="Komma 4 3 3 2 2 3" xfId="5026" xr:uid="{1E401BBD-72A2-4355-9741-D1842293E309}"/>
    <cellStyle name="Komma 4 3 3 2 3" xfId="2407" xr:uid="{00000000-0005-0000-0000-00004B070000}"/>
    <cellStyle name="Komma 4 3 3 2 3 2" xfId="5795" xr:uid="{AB416F53-00AC-4731-91D0-83939257EBB4}"/>
    <cellStyle name="Komma 4 3 3 2 4" xfId="2925" xr:uid="{FDDAD5DF-DBAD-49CE-AF35-ACC2137DCB50}"/>
    <cellStyle name="Komma 4 3 3 2 5" xfId="4258" xr:uid="{6F4927DF-02B4-4C35-B193-AF6A92667976}"/>
    <cellStyle name="Komma 4 3 3 3" xfId="441" xr:uid="{00000000-0005-0000-0000-00004C070000}"/>
    <cellStyle name="Komma 4 3 3 3 2" xfId="3361" xr:uid="{85D53871-DECB-4FBB-AEEB-CD8F504106E5}"/>
    <cellStyle name="Komma 4 3 3 3 3" xfId="4002" xr:uid="{809F8597-5884-43DE-980C-6E38534B6D90}"/>
    <cellStyle name="Komma 4 3 3 4" xfId="1126" xr:uid="{00000000-0005-0000-0000-00004D070000}"/>
    <cellStyle name="Komma 4 3 3 4 2" xfId="4516" xr:uid="{EA9338E5-D630-4EA8-AFD4-6E9C93A50FE5}"/>
    <cellStyle name="Komma 4 3 3 5" xfId="1381" xr:uid="{00000000-0005-0000-0000-00004E070000}"/>
    <cellStyle name="Komma 4 3 3 5 2" xfId="4771" xr:uid="{A8FA7516-59F5-4025-9BFC-DC01D1B5AD39}"/>
    <cellStyle name="Komma 4 3 3 6" xfId="1896" xr:uid="{00000000-0005-0000-0000-00004F070000}"/>
    <cellStyle name="Komma 4 3 3 6 2" xfId="5284" xr:uid="{9B53D78C-EC7A-451F-9DAE-7D5483001589}"/>
    <cellStyle name="Komma 4 3 3 7" xfId="2152" xr:uid="{00000000-0005-0000-0000-000050070000}"/>
    <cellStyle name="Komma 4 3 3 7 2" xfId="5540" xr:uid="{2F2ED3CA-71DF-4A57-81E4-E848CE6CF0A9}"/>
    <cellStyle name="Komma 4 3 3 8" xfId="2668" xr:uid="{613EFABB-F29C-4D6C-B117-D76B0A7D98ED}"/>
    <cellStyle name="Komma 4 3 3 9" xfId="3746" xr:uid="{0431B63F-69E5-4EBF-BE58-52A474A2067F}"/>
    <cellStyle name="Komma 4 3 4" xfId="121" xr:uid="{00000000-0005-0000-0000-000051070000}"/>
    <cellStyle name="Komma 4 3 4 2" xfId="637" xr:uid="{00000000-0005-0000-0000-000052070000}"/>
    <cellStyle name="Komma 4 3 4 2 2" xfId="1576" xr:uid="{00000000-0005-0000-0000-000053070000}"/>
    <cellStyle name="Komma 4 3 4 2 2 2" xfId="3556" xr:uid="{8C1D444F-4C0E-4999-A5B2-3DA4AFEF0E01}"/>
    <cellStyle name="Komma 4 3 4 2 2 3" xfId="4964" xr:uid="{198EE599-D649-4418-9D24-2623D8E3935F}"/>
    <cellStyle name="Komma 4 3 4 2 3" xfId="2345" xr:uid="{00000000-0005-0000-0000-000054070000}"/>
    <cellStyle name="Komma 4 3 4 2 3 2" xfId="5733" xr:uid="{B50EA1C1-BD9D-44A5-A607-83EE6266F4AA}"/>
    <cellStyle name="Komma 4 3 4 2 4" xfId="2863" xr:uid="{636090C4-3B1B-4485-9ADD-C75C783DCF3E}"/>
    <cellStyle name="Komma 4 3 4 2 5" xfId="4196" xr:uid="{E6B36784-2C82-46CE-AE6B-5BAFE818309A}"/>
    <cellStyle name="Komma 4 3 4 3" xfId="379" xr:uid="{00000000-0005-0000-0000-000055070000}"/>
    <cellStyle name="Komma 4 3 4 3 2" xfId="3299" xr:uid="{0134A8D9-B0CE-46A9-AA63-5C75BD4E5059}"/>
    <cellStyle name="Komma 4 3 4 3 3" xfId="3940" xr:uid="{33DB0B0F-73C8-4999-805E-7E9BC791CEA3}"/>
    <cellStyle name="Komma 4 3 4 4" xfId="1064" xr:uid="{00000000-0005-0000-0000-000056070000}"/>
    <cellStyle name="Komma 4 3 4 4 2" xfId="4454" xr:uid="{22B93C84-07F8-4E1A-AB41-A28DA476A75E}"/>
    <cellStyle name="Komma 4 3 4 5" xfId="1319" xr:uid="{00000000-0005-0000-0000-000057070000}"/>
    <cellStyle name="Komma 4 3 4 5 2" xfId="4709" xr:uid="{C8923602-3510-4DFE-B1C5-BB16220296B1}"/>
    <cellStyle name="Komma 4 3 4 6" xfId="1834" xr:uid="{00000000-0005-0000-0000-000058070000}"/>
    <cellStyle name="Komma 4 3 4 6 2" xfId="5222" xr:uid="{4A8042A0-5AFB-4E07-930F-E120391CEB36}"/>
    <cellStyle name="Komma 4 3 4 7" xfId="2090" xr:uid="{00000000-0005-0000-0000-000059070000}"/>
    <cellStyle name="Komma 4 3 4 7 2" xfId="5478" xr:uid="{06700FD9-EA96-4EB8-9A51-FC6D84A25219}"/>
    <cellStyle name="Komma 4 3 4 8" xfId="2606" xr:uid="{55097DAC-E84C-47D1-BCAF-F9C16A0396C7}"/>
    <cellStyle name="Komma 4 3 4 9" xfId="3065" xr:uid="{B4EE339C-C008-4A6F-BE67-E6E4DD9F6180}"/>
    <cellStyle name="Komma 4 3 5" xfId="529" xr:uid="{00000000-0005-0000-0000-00005A070000}"/>
    <cellStyle name="Komma 4 3 5 2" xfId="1468" xr:uid="{00000000-0005-0000-0000-00005B070000}"/>
    <cellStyle name="Komma 4 3 5 2 2" xfId="3448" xr:uid="{3B4B56D9-BA34-46E4-8032-1BF1D7B6F5E9}"/>
    <cellStyle name="Komma 4 3 5 2 3" xfId="4856" xr:uid="{7D25A6E4-D554-4007-893E-51C558E8A935}"/>
    <cellStyle name="Komma 4 3 5 3" xfId="2237" xr:uid="{00000000-0005-0000-0000-00005C070000}"/>
    <cellStyle name="Komma 4 3 5 3 2" xfId="5625" xr:uid="{70ADFC4B-3F19-4B31-B75A-6CB794FDAC3E}"/>
    <cellStyle name="Komma 4 3 5 4" xfId="2755" xr:uid="{00B80CB8-B085-4896-9BE2-34A7C72CC668}"/>
    <cellStyle name="Komma 4 3 5 5" xfId="4088" xr:uid="{B8563E0C-DA86-4D31-8998-23AAF2A68D15}"/>
    <cellStyle name="Komma 4 3 6" xfId="271" xr:uid="{00000000-0005-0000-0000-00005D070000}"/>
    <cellStyle name="Komma 4 3 6 2" xfId="3191" xr:uid="{3B24F57C-AF4C-4D27-9644-6210EA353A0E}"/>
    <cellStyle name="Komma 4 3 6 3" xfId="3832" xr:uid="{3E4014DC-C7E2-4FA2-80C1-2D300B613076}"/>
    <cellStyle name="Komma 4 3 7" xfId="956" xr:uid="{00000000-0005-0000-0000-00005E070000}"/>
    <cellStyle name="Komma 4 3 7 2" xfId="4346" xr:uid="{11E70758-4300-4AF0-ACF8-B71338A6A123}"/>
    <cellStyle name="Komma 4 3 8" xfId="1211" xr:uid="{00000000-0005-0000-0000-00005F070000}"/>
    <cellStyle name="Komma 4 3 8 2" xfId="4601" xr:uid="{1F300684-93AC-452C-A69C-87A7461039B7}"/>
    <cellStyle name="Komma 4 3 9" xfId="1726" xr:uid="{00000000-0005-0000-0000-000060070000}"/>
    <cellStyle name="Komma 4 3 9 2" xfId="5114" xr:uid="{67263DFB-D1D5-4570-8E5C-A67B47B35F69}"/>
    <cellStyle name="Komma 4 4" xfId="63" xr:uid="{00000000-0005-0000-0000-000061070000}"/>
    <cellStyle name="Komma 4 4 10" xfId="2548" xr:uid="{25BA55B3-73B4-41DF-A450-002E63654142}"/>
    <cellStyle name="Komma 4 4 11" xfId="3155" xr:uid="{DF6B953C-FA2E-4BC7-8805-910E9E085FF4}"/>
    <cellStyle name="Komma 4 4 2" xfId="233" xr:uid="{00000000-0005-0000-0000-000062070000}"/>
    <cellStyle name="Komma 4 4 2 2" xfId="749" xr:uid="{00000000-0005-0000-0000-000063070000}"/>
    <cellStyle name="Komma 4 4 2 2 2" xfId="1688" xr:uid="{00000000-0005-0000-0000-000064070000}"/>
    <cellStyle name="Komma 4 4 2 2 2 2" xfId="3668" xr:uid="{5BA6186D-634D-43C6-AB9C-E017AE1A9BA1}"/>
    <cellStyle name="Komma 4 4 2 2 2 3" xfId="5076" xr:uid="{F9CADF5C-ACC8-45E5-874F-89DCF23B174B}"/>
    <cellStyle name="Komma 4 4 2 2 3" xfId="2457" xr:uid="{00000000-0005-0000-0000-000065070000}"/>
    <cellStyle name="Komma 4 4 2 2 3 2" xfId="5845" xr:uid="{23C038DB-F000-4584-ABEE-97460A785F96}"/>
    <cellStyle name="Komma 4 4 2 2 4" xfId="2975" xr:uid="{777F9782-50D3-43D1-81C9-B370691F0016}"/>
    <cellStyle name="Komma 4 4 2 2 5" xfId="4308" xr:uid="{E601D78C-5946-4FCA-9D04-D68D879332E4}"/>
    <cellStyle name="Komma 4 4 2 3" xfId="491" xr:uid="{00000000-0005-0000-0000-000066070000}"/>
    <cellStyle name="Komma 4 4 2 3 2" xfId="3411" xr:uid="{A6F92102-A816-4440-A686-B83CAFAEFF7C}"/>
    <cellStyle name="Komma 4 4 2 3 3" xfId="4052" xr:uid="{1FD6C51F-7329-407E-99D3-3F0477BA3134}"/>
    <cellStyle name="Komma 4 4 2 4" xfId="1176" xr:uid="{00000000-0005-0000-0000-000067070000}"/>
    <cellStyle name="Komma 4 4 2 4 2" xfId="4566" xr:uid="{85668A02-B1C9-449C-ABD0-7A6C310F5EA3}"/>
    <cellStyle name="Komma 4 4 2 5" xfId="1431" xr:uid="{00000000-0005-0000-0000-000068070000}"/>
    <cellStyle name="Komma 4 4 2 5 2" xfId="4821" xr:uid="{ADCEBE59-676E-4EC5-8BFA-383FE7780834}"/>
    <cellStyle name="Komma 4 4 2 6" xfId="1946" xr:uid="{00000000-0005-0000-0000-000069070000}"/>
    <cellStyle name="Komma 4 4 2 6 2" xfId="5334" xr:uid="{CD2DC06B-C2C0-4F3E-9ADA-FC9E69475D34}"/>
    <cellStyle name="Komma 4 4 2 7" xfId="2202" xr:uid="{00000000-0005-0000-0000-00006A070000}"/>
    <cellStyle name="Komma 4 4 2 7 2" xfId="5590" xr:uid="{3145C06A-BF3E-4D4B-8E64-80D204DEE912}"/>
    <cellStyle name="Komma 4 4 2 8" xfId="2718" xr:uid="{36CB7C96-B4F0-45F9-9A5F-113527E10AEE}"/>
    <cellStyle name="Komma 4 4 2 9" xfId="3796" xr:uid="{73F08968-7F5B-4903-A98F-4987706020FE}"/>
    <cellStyle name="Komma 4 4 3" xfId="117" xr:uid="{00000000-0005-0000-0000-00006B070000}"/>
    <cellStyle name="Komma 4 4 3 2" xfId="633" xr:uid="{00000000-0005-0000-0000-00006C070000}"/>
    <cellStyle name="Komma 4 4 3 2 2" xfId="1572" xr:uid="{00000000-0005-0000-0000-00006D070000}"/>
    <cellStyle name="Komma 4 4 3 2 2 2" xfId="3552" xr:uid="{E7073C5E-4B7D-424B-8673-06E8F12D348D}"/>
    <cellStyle name="Komma 4 4 3 2 2 3" xfId="4960" xr:uid="{AE575363-32A0-4FCC-A184-70B32A8A4C32}"/>
    <cellStyle name="Komma 4 4 3 2 3" xfId="2341" xr:uid="{00000000-0005-0000-0000-00006E070000}"/>
    <cellStyle name="Komma 4 4 3 2 3 2" xfId="5729" xr:uid="{E53B744D-FED9-466D-A8AC-30A8583B45CE}"/>
    <cellStyle name="Komma 4 4 3 2 4" xfId="2859" xr:uid="{AA498DFF-E2C8-4228-B558-16C0F2B5C8DC}"/>
    <cellStyle name="Komma 4 4 3 2 5" xfId="4192" xr:uid="{E28A1862-1C83-41EE-BA26-92503AE549DE}"/>
    <cellStyle name="Komma 4 4 3 3" xfId="375" xr:uid="{00000000-0005-0000-0000-00006F070000}"/>
    <cellStyle name="Komma 4 4 3 3 2" xfId="3295" xr:uid="{0F95761F-3BF3-4065-B785-A8E2F8701406}"/>
    <cellStyle name="Komma 4 4 3 3 3" xfId="3936" xr:uid="{2CF1BFF3-FC5B-4AA0-95A7-0FA9B6082E2E}"/>
    <cellStyle name="Komma 4 4 3 4" xfId="1060" xr:uid="{00000000-0005-0000-0000-000070070000}"/>
    <cellStyle name="Komma 4 4 3 4 2" xfId="4450" xr:uid="{A41A5FCB-B847-4C5B-A9DF-3E04B9511FD5}"/>
    <cellStyle name="Komma 4 4 3 5" xfId="1315" xr:uid="{00000000-0005-0000-0000-000071070000}"/>
    <cellStyle name="Komma 4 4 3 5 2" xfId="4705" xr:uid="{A9317502-A9CB-43B7-B31A-2D98FB063175}"/>
    <cellStyle name="Komma 4 4 3 6" xfId="1830" xr:uid="{00000000-0005-0000-0000-000072070000}"/>
    <cellStyle name="Komma 4 4 3 6 2" xfId="5218" xr:uid="{E16BC639-09BC-482C-848D-8BCE7647F506}"/>
    <cellStyle name="Komma 4 4 3 7" xfId="2086" xr:uid="{00000000-0005-0000-0000-000073070000}"/>
    <cellStyle name="Komma 4 4 3 7 2" xfId="5474" xr:uid="{81BF8D2D-4629-4CF5-9D20-F13F2AEDDCE0}"/>
    <cellStyle name="Komma 4 4 3 8" xfId="2602" xr:uid="{640F721A-F39E-4A6D-B9E2-C31BE3156868}"/>
    <cellStyle name="Komma 4 4 3 9" xfId="3069" xr:uid="{03CA3A72-52B2-4DB3-8058-9D6A27589DA3}"/>
    <cellStyle name="Komma 4 4 4" xfId="579" xr:uid="{00000000-0005-0000-0000-000074070000}"/>
    <cellStyle name="Komma 4 4 4 2" xfId="1518" xr:uid="{00000000-0005-0000-0000-000075070000}"/>
    <cellStyle name="Komma 4 4 4 2 2" xfId="3498" xr:uid="{B179CD6E-6BA3-49F8-AA9E-55F131D650A6}"/>
    <cellStyle name="Komma 4 4 4 2 3" xfId="4906" xr:uid="{84048B66-8310-4A74-881A-21691052BE37}"/>
    <cellStyle name="Komma 4 4 4 3" xfId="2287" xr:uid="{00000000-0005-0000-0000-000076070000}"/>
    <cellStyle name="Komma 4 4 4 3 2" xfId="5675" xr:uid="{C7C8060D-9BA4-4C06-BFD4-0D237466ECDB}"/>
    <cellStyle name="Komma 4 4 4 4" xfId="2805" xr:uid="{6C298716-99D2-4213-B724-8B3F65D9AB98}"/>
    <cellStyle name="Komma 4 4 4 5" xfId="4138" xr:uid="{311690EC-D254-40E1-878B-25B0D6D2F9B9}"/>
    <cellStyle name="Komma 4 4 5" xfId="321" xr:uid="{00000000-0005-0000-0000-000077070000}"/>
    <cellStyle name="Komma 4 4 5 2" xfId="3241" xr:uid="{125DF009-492E-4E55-944C-7B266CD99CF4}"/>
    <cellStyle name="Komma 4 4 5 3" xfId="3882" xr:uid="{DD3AB8AF-8DFE-4B20-8B42-4B68EF2B2418}"/>
    <cellStyle name="Komma 4 4 6" xfId="1006" xr:uid="{00000000-0005-0000-0000-000078070000}"/>
    <cellStyle name="Komma 4 4 6 2" xfId="4396" xr:uid="{51314885-8289-4B9F-842C-AAF6B5F5B939}"/>
    <cellStyle name="Komma 4 4 7" xfId="1261" xr:uid="{00000000-0005-0000-0000-000079070000}"/>
    <cellStyle name="Komma 4 4 7 2" xfId="4651" xr:uid="{34F45298-892F-4E1C-AA47-F665720770C1}"/>
    <cellStyle name="Komma 4 4 8" xfId="1776" xr:uid="{00000000-0005-0000-0000-00007A070000}"/>
    <cellStyle name="Komma 4 4 8 2" xfId="5164" xr:uid="{86EEC49D-682C-42AD-9E6A-9B80ADA07B3E}"/>
    <cellStyle name="Komma 4 4 9" xfId="2032" xr:uid="{00000000-0005-0000-0000-00007B070000}"/>
    <cellStyle name="Komma 4 4 9 2" xfId="5420" xr:uid="{903460B7-BCC3-48F1-8AB3-B3542878F758}"/>
    <cellStyle name="Komma 4 5" xfId="34" xr:uid="{00000000-0005-0000-0000-00007C070000}"/>
    <cellStyle name="Komma 4 5 10" xfId="2519" xr:uid="{5520665D-F694-4B93-B8A0-68643B20DB4F}"/>
    <cellStyle name="Komma 4 5 11" xfId="3159" xr:uid="{B1745467-AD6A-4A8A-93AC-C0855826CD84}"/>
    <cellStyle name="Komma 4 5 2" xfId="204" xr:uid="{00000000-0005-0000-0000-00007D070000}"/>
    <cellStyle name="Komma 4 5 2 2" xfId="720" xr:uid="{00000000-0005-0000-0000-00007E070000}"/>
    <cellStyle name="Komma 4 5 2 2 2" xfId="1659" xr:uid="{00000000-0005-0000-0000-00007F070000}"/>
    <cellStyle name="Komma 4 5 2 2 2 2" xfId="3639" xr:uid="{49C40590-1408-42F4-81F2-D2EA62F32AE9}"/>
    <cellStyle name="Komma 4 5 2 2 2 3" xfId="5047" xr:uid="{B4236799-ADCC-4155-87FF-F39550AC8980}"/>
    <cellStyle name="Komma 4 5 2 2 3" xfId="2428" xr:uid="{00000000-0005-0000-0000-000080070000}"/>
    <cellStyle name="Komma 4 5 2 2 3 2" xfId="5816" xr:uid="{50C5F5E2-C9B2-47E7-A4EB-A5460FBC8AAB}"/>
    <cellStyle name="Komma 4 5 2 2 4" xfId="2946" xr:uid="{9BE07558-D686-4083-913A-FD7F7DDF1D01}"/>
    <cellStyle name="Komma 4 5 2 2 5" xfId="4279" xr:uid="{F8395AEA-C5E0-4F21-BD4A-030D94017487}"/>
    <cellStyle name="Komma 4 5 2 3" xfId="462" xr:uid="{00000000-0005-0000-0000-000081070000}"/>
    <cellStyle name="Komma 4 5 2 3 2" xfId="3382" xr:uid="{33181085-14F1-4D32-AF38-B804D73EB810}"/>
    <cellStyle name="Komma 4 5 2 3 3" xfId="4023" xr:uid="{0B6341E3-6AA3-476D-B364-03E107A6B7B0}"/>
    <cellStyle name="Komma 4 5 2 4" xfId="1147" xr:uid="{00000000-0005-0000-0000-000082070000}"/>
    <cellStyle name="Komma 4 5 2 4 2" xfId="4537" xr:uid="{A515B0FE-4882-4953-89F9-1F3F0FA2AEF3}"/>
    <cellStyle name="Komma 4 5 2 5" xfId="1402" xr:uid="{00000000-0005-0000-0000-000083070000}"/>
    <cellStyle name="Komma 4 5 2 5 2" xfId="4792" xr:uid="{25727CDE-08C0-4CE7-8F90-81CC581914B8}"/>
    <cellStyle name="Komma 4 5 2 6" xfId="1917" xr:uid="{00000000-0005-0000-0000-000084070000}"/>
    <cellStyle name="Komma 4 5 2 6 2" xfId="5305" xr:uid="{9690214E-FECE-4ADC-B855-7A858762DA87}"/>
    <cellStyle name="Komma 4 5 2 7" xfId="2173" xr:uid="{00000000-0005-0000-0000-000085070000}"/>
    <cellStyle name="Komma 4 5 2 7 2" xfId="5561" xr:uid="{DD8EA10E-A8FB-478E-BBCC-A977D46F6584}"/>
    <cellStyle name="Komma 4 5 2 8" xfId="2689" xr:uid="{319A9158-A275-4A30-860D-09A751C54D7E}"/>
    <cellStyle name="Komma 4 5 2 9" xfId="3767" xr:uid="{57DAA3B3-7353-4FD9-8CEE-ED1E3D0AC1BC}"/>
    <cellStyle name="Komma 4 5 3" xfId="159" xr:uid="{00000000-0005-0000-0000-000086070000}"/>
    <cellStyle name="Komma 4 5 3 2" xfId="675" xr:uid="{00000000-0005-0000-0000-000087070000}"/>
    <cellStyle name="Komma 4 5 3 2 2" xfId="1614" xr:uid="{00000000-0005-0000-0000-000088070000}"/>
    <cellStyle name="Komma 4 5 3 2 2 2" xfId="3594" xr:uid="{562323E5-9F76-4326-9172-F4962DB1C791}"/>
    <cellStyle name="Komma 4 5 3 2 2 3" xfId="5002" xr:uid="{041F8470-DBC5-4B5F-8A8C-58E5A3E8F8A8}"/>
    <cellStyle name="Komma 4 5 3 2 3" xfId="2383" xr:uid="{00000000-0005-0000-0000-000089070000}"/>
    <cellStyle name="Komma 4 5 3 2 3 2" xfId="5771" xr:uid="{7E2011A6-CDAA-44B5-8F4F-B2B92789E70B}"/>
    <cellStyle name="Komma 4 5 3 2 4" xfId="2901" xr:uid="{7E754375-6AF2-43DC-A9F2-2D20A83F479B}"/>
    <cellStyle name="Komma 4 5 3 2 5" xfId="4234" xr:uid="{545A54E2-D603-41DE-92A9-C70CC03CD158}"/>
    <cellStyle name="Komma 4 5 3 3" xfId="417" xr:uid="{00000000-0005-0000-0000-00008A070000}"/>
    <cellStyle name="Komma 4 5 3 3 2" xfId="3337" xr:uid="{9D26FD65-E27D-4F0A-9AF1-C3605281A79A}"/>
    <cellStyle name="Komma 4 5 3 3 3" xfId="3978" xr:uid="{D1808E67-4884-4B2E-90A5-9A4D2554834C}"/>
    <cellStyle name="Komma 4 5 3 4" xfId="1102" xr:uid="{00000000-0005-0000-0000-00008B070000}"/>
    <cellStyle name="Komma 4 5 3 4 2" xfId="4492" xr:uid="{BEA5E450-7E5D-430C-B999-4881E49115A3}"/>
    <cellStyle name="Komma 4 5 3 5" xfId="1357" xr:uid="{00000000-0005-0000-0000-00008C070000}"/>
    <cellStyle name="Komma 4 5 3 5 2" xfId="4747" xr:uid="{C971842F-157F-43B7-96E7-370B7766F939}"/>
    <cellStyle name="Komma 4 5 3 6" xfId="1872" xr:uid="{00000000-0005-0000-0000-00008D070000}"/>
    <cellStyle name="Komma 4 5 3 6 2" xfId="5260" xr:uid="{2ED343B1-C57F-4F9A-BD56-6E9059C7B18B}"/>
    <cellStyle name="Komma 4 5 3 7" xfId="2128" xr:uid="{00000000-0005-0000-0000-00008E070000}"/>
    <cellStyle name="Komma 4 5 3 7 2" xfId="5516" xr:uid="{ED577C8B-441F-4343-8023-5D4F2CCDB21E}"/>
    <cellStyle name="Komma 4 5 3 8" xfId="2644" xr:uid="{74EDED98-AFDF-4F49-A784-A193D912C54D}"/>
    <cellStyle name="Komma 4 5 3 9" xfId="3027" xr:uid="{2F3DC5AF-1286-4A3D-AE27-57FA28CDB992}"/>
    <cellStyle name="Komma 4 5 4" xfId="550" xr:uid="{00000000-0005-0000-0000-00008F070000}"/>
    <cellStyle name="Komma 4 5 4 2" xfId="1489" xr:uid="{00000000-0005-0000-0000-000090070000}"/>
    <cellStyle name="Komma 4 5 4 2 2" xfId="3469" xr:uid="{5FC08568-247A-49DC-A69E-28A5F37C743D}"/>
    <cellStyle name="Komma 4 5 4 2 3" xfId="4877" xr:uid="{C06B6B75-7665-4680-A831-0A87FCA26CB1}"/>
    <cellStyle name="Komma 4 5 4 3" xfId="2258" xr:uid="{00000000-0005-0000-0000-000091070000}"/>
    <cellStyle name="Komma 4 5 4 3 2" xfId="5646" xr:uid="{0C4E752E-0967-4EF4-B065-D18AD60B8B7E}"/>
    <cellStyle name="Komma 4 5 4 4" xfId="2776" xr:uid="{260DCDAA-E4D5-4B49-8F09-12AD37622CC8}"/>
    <cellStyle name="Komma 4 5 4 5" xfId="4109" xr:uid="{DD6B9A41-5DC8-4058-A02B-05170DCBE6A3}"/>
    <cellStyle name="Komma 4 5 5" xfId="292" xr:uid="{00000000-0005-0000-0000-000092070000}"/>
    <cellStyle name="Komma 4 5 5 2" xfId="3212" xr:uid="{302A0453-3308-4440-95E1-0AE601E90BAD}"/>
    <cellStyle name="Komma 4 5 5 3" xfId="3853" xr:uid="{5BACCDF6-6026-4856-B39F-D5D232151EE2}"/>
    <cellStyle name="Komma 4 5 6" xfId="977" xr:uid="{00000000-0005-0000-0000-000093070000}"/>
    <cellStyle name="Komma 4 5 6 2" xfId="4367" xr:uid="{1DD6EE20-7669-4F40-972F-0DF8FFDA4A42}"/>
    <cellStyle name="Komma 4 5 7" xfId="1232" xr:uid="{00000000-0005-0000-0000-000094070000}"/>
    <cellStyle name="Komma 4 5 7 2" xfId="4622" xr:uid="{F18A8E6D-B9B2-4CB9-BC40-D1AD89B03406}"/>
    <cellStyle name="Komma 4 5 8" xfId="1747" xr:uid="{00000000-0005-0000-0000-000095070000}"/>
    <cellStyle name="Komma 4 5 8 2" xfId="5135" xr:uid="{502806C0-2EBB-4F14-960E-1BD686F003DF}"/>
    <cellStyle name="Komma 4 5 9" xfId="2003" xr:uid="{00000000-0005-0000-0000-000096070000}"/>
    <cellStyle name="Komma 4 5 9 2" xfId="5391" xr:uid="{91DBB8E1-746E-4672-AA95-4AE588022BC0}"/>
    <cellStyle name="Komma 4 6" xfId="179" xr:uid="{00000000-0005-0000-0000-000097070000}"/>
    <cellStyle name="Komma 4 6 2" xfId="695" xr:uid="{00000000-0005-0000-0000-000098070000}"/>
    <cellStyle name="Komma 4 6 2 2" xfId="1634" xr:uid="{00000000-0005-0000-0000-000099070000}"/>
    <cellStyle name="Komma 4 6 2 2 2" xfId="3614" xr:uid="{ECC36A61-F17D-4D8C-B4FF-460675F70928}"/>
    <cellStyle name="Komma 4 6 2 2 3" xfId="5022" xr:uid="{AB9D5339-1C2A-4710-8722-AC8BFADC0CF6}"/>
    <cellStyle name="Komma 4 6 2 3" xfId="2403" xr:uid="{00000000-0005-0000-0000-00009A070000}"/>
    <cellStyle name="Komma 4 6 2 3 2" xfId="5791" xr:uid="{E08A4219-90DC-4920-8A25-80CB2B65D618}"/>
    <cellStyle name="Komma 4 6 2 4" xfId="2921" xr:uid="{CDCA0602-DABC-4DD5-A6B4-E7D57C933C9B}"/>
    <cellStyle name="Komma 4 6 2 5" xfId="4254" xr:uid="{13F4D4D1-032D-49C3-8536-4F4E9301E3B0}"/>
    <cellStyle name="Komma 4 6 3" xfId="437" xr:uid="{00000000-0005-0000-0000-00009B070000}"/>
    <cellStyle name="Komma 4 6 3 2" xfId="3357" xr:uid="{755512B7-1FA7-4BC4-A120-8374B5D28748}"/>
    <cellStyle name="Komma 4 6 3 3" xfId="3998" xr:uid="{506DDA74-F78F-4A89-8790-2CB520655E9B}"/>
    <cellStyle name="Komma 4 6 4" xfId="1122" xr:uid="{00000000-0005-0000-0000-00009C070000}"/>
    <cellStyle name="Komma 4 6 4 2" xfId="4512" xr:uid="{615CC78B-4920-4A5B-BA00-C8526392CBAB}"/>
    <cellStyle name="Komma 4 6 5" xfId="1377" xr:uid="{00000000-0005-0000-0000-00009D070000}"/>
    <cellStyle name="Komma 4 6 5 2" xfId="4767" xr:uid="{3F4B0822-CF40-4F0D-B22E-D5D1BE1DBA93}"/>
    <cellStyle name="Komma 4 6 6" xfId="1892" xr:uid="{00000000-0005-0000-0000-00009E070000}"/>
    <cellStyle name="Komma 4 6 6 2" xfId="5280" xr:uid="{A2EF3722-6ED2-42C3-B71F-FD50240E50D3}"/>
    <cellStyle name="Komma 4 6 7" xfId="2148" xr:uid="{00000000-0005-0000-0000-00009F070000}"/>
    <cellStyle name="Komma 4 6 7 2" xfId="5536" xr:uid="{D70834F1-A6FA-4B60-B09B-856A0E2009E0}"/>
    <cellStyle name="Komma 4 6 8" xfId="2664" xr:uid="{64F68B69-297B-4BDB-A5A6-7CCEF3CBCC78}"/>
    <cellStyle name="Komma 4 6 9" xfId="3742" xr:uid="{B3062C86-8395-4F9F-B04D-64C80D4B7CA8}"/>
    <cellStyle name="Komma 4 7" xfId="91" xr:uid="{00000000-0005-0000-0000-0000A0070000}"/>
    <cellStyle name="Komma 4 7 2" xfId="607" xr:uid="{00000000-0005-0000-0000-0000A1070000}"/>
    <cellStyle name="Komma 4 7 2 2" xfId="1546" xr:uid="{00000000-0005-0000-0000-0000A2070000}"/>
    <cellStyle name="Komma 4 7 2 2 2" xfId="3526" xr:uid="{7762115A-C4C0-4F16-982D-6ED73D620CF7}"/>
    <cellStyle name="Komma 4 7 2 2 3" xfId="4934" xr:uid="{BD4F24D6-06F1-4D1A-9DEA-A4AB6F93C2AE}"/>
    <cellStyle name="Komma 4 7 2 3" xfId="2315" xr:uid="{00000000-0005-0000-0000-0000A3070000}"/>
    <cellStyle name="Komma 4 7 2 3 2" xfId="5703" xr:uid="{53A249E9-71EC-451E-AF45-80087F934A33}"/>
    <cellStyle name="Komma 4 7 2 4" xfId="2833" xr:uid="{C109A68D-7962-4AFB-A49B-225F149A6733}"/>
    <cellStyle name="Komma 4 7 2 5" xfId="4166" xr:uid="{F71FC734-C7E4-4630-B276-A76916D29A1B}"/>
    <cellStyle name="Komma 4 7 3" xfId="349" xr:uid="{00000000-0005-0000-0000-0000A4070000}"/>
    <cellStyle name="Komma 4 7 3 2" xfId="3269" xr:uid="{4F9539F6-E7FD-44D3-BD58-99178727A62B}"/>
    <cellStyle name="Komma 4 7 3 3" xfId="3910" xr:uid="{072620DB-E6E1-4355-A1F9-BE951F48C7E9}"/>
    <cellStyle name="Komma 4 7 4" xfId="1034" xr:uid="{00000000-0005-0000-0000-0000A5070000}"/>
    <cellStyle name="Komma 4 7 4 2" xfId="4424" xr:uid="{8F3DBF9E-3FC5-4897-A5F4-FB75E87EA15D}"/>
    <cellStyle name="Komma 4 7 5" xfId="1289" xr:uid="{00000000-0005-0000-0000-0000A6070000}"/>
    <cellStyle name="Komma 4 7 5 2" xfId="4679" xr:uid="{3A455D34-735F-4830-B3B8-DA86B57CD892}"/>
    <cellStyle name="Komma 4 7 6" xfId="1804" xr:uid="{00000000-0005-0000-0000-0000A7070000}"/>
    <cellStyle name="Komma 4 7 6 2" xfId="5192" xr:uid="{0975502F-C2A4-4EB7-A43F-7F47F06AF3BE}"/>
    <cellStyle name="Komma 4 7 7" xfId="2060" xr:uid="{00000000-0005-0000-0000-0000A8070000}"/>
    <cellStyle name="Komma 4 7 7 2" xfId="5448" xr:uid="{FE1D42D9-DF92-4202-905A-55E0182EB871}"/>
    <cellStyle name="Komma 4 7 8" xfId="2576" xr:uid="{E49ACD1F-2642-4A4A-B117-E92D0948B1BC}"/>
    <cellStyle name="Komma 4 7 9" xfId="3095" xr:uid="{408ED868-3DE4-4127-A4A7-6EF7C33CA8B5}"/>
    <cellStyle name="Komma 4 8" xfId="525" xr:uid="{00000000-0005-0000-0000-0000A9070000}"/>
    <cellStyle name="Komma 4 8 2" xfId="1464" xr:uid="{00000000-0005-0000-0000-0000AA070000}"/>
    <cellStyle name="Komma 4 8 2 2" xfId="3444" xr:uid="{1DE0CFAF-F9F1-46D2-8E31-57E40D2C97DB}"/>
    <cellStyle name="Komma 4 8 2 3" xfId="4852" xr:uid="{A8961962-8784-42DC-ADD6-934EAC1424F3}"/>
    <cellStyle name="Komma 4 8 3" xfId="2233" xr:uid="{00000000-0005-0000-0000-0000AB070000}"/>
    <cellStyle name="Komma 4 8 3 2" xfId="5621" xr:uid="{F3C70D4A-F12D-446D-9904-81DB3DE2E18D}"/>
    <cellStyle name="Komma 4 8 4" xfId="2751" xr:uid="{C126A162-6173-4D6B-AA48-12BA1A6D2DF5}"/>
    <cellStyle name="Komma 4 8 5" xfId="4084" xr:uid="{7CC28CB9-6CD0-4DF0-9B80-3F0C3206EE3C}"/>
    <cellStyle name="Komma 4 9" xfId="267" xr:uid="{00000000-0005-0000-0000-0000AC070000}"/>
    <cellStyle name="Komma 4 9 2" xfId="3187" xr:uid="{6DC5B1D4-5462-4560-9BA7-0F821CC084F7}"/>
    <cellStyle name="Komma 4 9 3" xfId="3828" xr:uid="{A9290885-D25F-4A01-8134-0924FF124025}"/>
    <cellStyle name="Komma 5" xfId="5" xr:uid="{00000000-0005-0000-0000-0000AD070000}"/>
    <cellStyle name="Komma 5 10" xfId="948" xr:uid="{00000000-0005-0000-0000-0000AE070000}"/>
    <cellStyle name="Komma 5 10 2" xfId="3183" xr:uid="{8CB58900-857E-49D5-8AAA-1F7EC90290B6}"/>
    <cellStyle name="Komma 5 10 3" xfId="4338" xr:uid="{692791D6-3E75-4A0F-9447-90FC2B3C2B0A}"/>
    <cellStyle name="Komma 5 11" xfId="1203" xr:uid="{00000000-0005-0000-0000-0000AF070000}"/>
    <cellStyle name="Komma 5 11 2" xfId="4593" xr:uid="{9E6EAA45-9F32-47B1-BD07-60973D7DADF1}"/>
    <cellStyle name="Komma 5 12" xfId="1718" xr:uid="{00000000-0005-0000-0000-0000B0070000}"/>
    <cellStyle name="Komma 5 12 2" xfId="5106" xr:uid="{BEDC9720-54F3-403D-9AA8-BFB13455B839}"/>
    <cellStyle name="Komma 5 13" xfId="1974" xr:uid="{00000000-0005-0000-0000-0000B1070000}"/>
    <cellStyle name="Komma 5 13 2" xfId="5362" xr:uid="{4075BC88-A4E7-4E48-8AD0-40A2E3F814FE}"/>
    <cellStyle name="Komma 5 14" xfId="2490" xr:uid="{9E3EAFF3-B9AD-467A-AB89-7B0E4CF8490C}"/>
    <cellStyle name="Komma 5 15" xfId="3123" xr:uid="{18CF6B00-2584-4983-ADA8-4A160037C12D}"/>
    <cellStyle name="Komma 5 2" xfId="25" xr:uid="{00000000-0005-0000-0000-0000B2070000}"/>
    <cellStyle name="Komma 5 2 10" xfId="1738" xr:uid="{00000000-0005-0000-0000-0000B3070000}"/>
    <cellStyle name="Komma 5 2 10 2" xfId="5126" xr:uid="{709869A3-20F7-4EE5-AC40-F83439A4ACB1}"/>
    <cellStyle name="Komma 5 2 11" xfId="1994" xr:uid="{00000000-0005-0000-0000-0000B4070000}"/>
    <cellStyle name="Komma 5 2 11 2" xfId="5382" xr:uid="{57DA31F1-1C0D-42F3-85F1-51604C88B6E4}"/>
    <cellStyle name="Komma 5 2 12" xfId="2510" xr:uid="{9604C955-EE95-4AEE-A0AD-AC1E663F9B8F}"/>
    <cellStyle name="Komma 5 2 13" xfId="3153" xr:uid="{93DB6898-2E6B-4F92-9B5E-B5ED3A68F8B7}"/>
    <cellStyle name="Komma 5 2 2" xfId="79" xr:uid="{00000000-0005-0000-0000-0000B5070000}"/>
    <cellStyle name="Komma 5 2 2 10" xfId="2564" xr:uid="{16EFC940-9281-44BA-AF8C-1579BBF32F3A}"/>
    <cellStyle name="Komma 5 2 2 11" xfId="3108" xr:uid="{08F7ABE9-7B69-4A00-B2D2-5032895A2C2E}"/>
    <cellStyle name="Komma 5 2 2 2" xfId="249" xr:uid="{00000000-0005-0000-0000-0000B6070000}"/>
    <cellStyle name="Komma 5 2 2 2 2" xfId="765" xr:uid="{00000000-0005-0000-0000-0000B7070000}"/>
    <cellStyle name="Komma 5 2 2 2 2 2" xfId="1704" xr:uid="{00000000-0005-0000-0000-0000B8070000}"/>
    <cellStyle name="Komma 5 2 2 2 2 2 2" xfId="3684" xr:uid="{50B45B5D-E285-4A04-9A28-3712F59C1B6F}"/>
    <cellStyle name="Komma 5 2 2 2 2 2 3" xfId="5092" xr:uid="{8F511F88-5C5D-4E69-AB3E-B84496EF3798}"/>
    <cellStyle name="Komma 5 2 2 2 2 3" xfId="2473" xr:uid="{00000000-0005-0000-0000-0000B9070000}"/>
    <cellStyle name="Komma 5 2 2 2 2 3 2" xfId="5861" xr:uid="{67A50E5D-DA7D-4876-900A-054BC7F2C71E}"/>
    <cellStyle name="Komma 5 2 2 2 2 4" xfId="2991" xr:uid="{F02C920A-772C-4ED2-8C65-E5DC3C38610E}"/>
    <cellStyle name="Komma 5 2 2 2 2 5" xfId="4324" xr:uid="{629F0611-DE8B-4CDA-AB7A-D2909E55F4BA}"/>
    <cellStyle name="Komma 5 2 2 2 3" xfId="507" xr:uid="{00000000-0005-0000-0000-0000BA070000}"/>
    <cellStyle name="Komma 5 2 2 2 3 2" xfId="3427" xr:uid="{ECBFA1F7-8FD2-4DE8-A21F-3F5284A5CB68}"/>
    <cellStyle name="Komma 5 2 2 2 3 3" xfId="4068" xr:uid="{702E3DCC-2C3E-4576-B1A3-8800BBB2D9F3}"/>
    <cellStyle name="Komma 5 2 2 2 4" xfId="1192" xr:uid="{00000000-0005-0000-0000-0000BB070000}"/>
    <cellStyle name="Komma 5 2 2 2 4 2" xfId="4582" xr:uid="{1FEED972-C5FB-45FC-BA4D-CA14B01F0E91}"/>
    <cellStyle name="Komma 5 2 2 2 5" xfId="1447" xr:uid="{00000000-0005-0000-0000-0000BC070000}"/>
    <cellStyle name="Komma 5 2 2 2 5 2" xfId="4837" xr:uid="{D6E90FAD-8BBA-4C4E-9B16-43A7E9C6E7FE}"/>
    <cellStyle name="Komma 5 2 2 2 6" xfId="1962" xr:uid="{00000000-0005-0000-0000-0000BD070000}"/>
    <cellStyle name="Komma 5 2 2 2 6 2" xfId="5350" xr:uid="{3AEAFEA8-9BED-4696-9B29-D08F0AD9BA63}"/>
    <cellStyle name="Komma 5 2 2 2 7" xfId="2218" xr:uid="{00000000-0005-0000-0000-0000BE070000}"/>
    <cellStyle name="Komma 5 2 2 2 7 2" xfId="5606" xr:uid="{099F8497-5204-4C88-9971-4A5D55A2991F}"/>
    <cellStyle name="Komma 5 2 2 2 8" xfId="2734" xr:uid="{23C6E4DD-944E-45A4-8EAC-55D37B901BC7}"/>
    <cellStyle name="Komma 5 2 2 2 9" xfId="3812" xr:uid="{5E3A41DC-034C-4090-A225-65E1EA292179}"/>
    <cellStyle name="Komma 5 2 2 3" xfId="133" xr:uid="{00000000-0005-0000-0000-0000BF070000}"/>
    <cellStyle name="Komma 5 2 2 3 2" xfId="649" xr:uid="{00000000-0005-0000-0000-0000C0070000}"/>
    <cellStyle name="Komma 5 2 2 3 2 2" xfId="1588" xr:uid="{00000000-0005-0000-0000-0000C1070000}"/>
    <cellStyle name="Komma 5 2 2 3 2 2 2" xfId="3568" xr:uid="{22CB8DA3-51F2-449E-A98D-2B39B0051DAC}"/>
    <cellStyle name="Komma 5 2 2 3 2 2 3" xfId="4976" xr:uid="{13BF25BD-4163-430C-A918-78EB9E705CC5}"/>
    <cellStyle name="Komma 5 2 2 3 2 3" xfId="2357" xr:uid="{00000000-0005-0000-0000-0000C2070000}"/>
    <cellStyle name="Komma 5 2 2 3 2 3 2" xfId="5745" xr:uid="{DC08B227-0E0C-46AC-A752-A5CF2959BD37}"/>
    <cellStyle name="Komma 5 2 2 3 2 4" xfId="2875" xr:uid="{DF9675D1-E5C1-4505-9CB4-81E5675267B9}"/>
    <cellStyle name="Komma 5 2 2 3 2 5" xfId="4208" xr:uid="{6979713C-3F8F-4BC7-8EC4-E23F64797CCA}"/>
    <cellStyle name="Komma 5 2 2 3 3" xfId="391" xr:uid="{00000000-0005-0000-0000-0000C3070000}"/>
    <cellStyle name="Komma 5 2 2 3 3 2" xfId="3311" xr:uid="{BC78926D-0C02-445B-82E3-5DCA0EF3F317}"/>
    <cellStyle name="Komma 5 2 2 3 3 3" xfId="3952" xr:uid="{22B4B453-5734-4D06-B8A2-91A9F92A8FF8}"/>
    <cellStyle name="Komma 5 2 2 3 4" xfId="1076" xr:uid="{00000000-0005-0000-0000-0000C4070000}"/>
    <cellStyle name="Komma 5 2 2 3 4 2" xfId="4466" xr:uid="{80573AC1-8FD6-40B4-A549-BB0E8C978242}"/>
    <cellStyle name="Komma 5 2 2 3 5" xfId="1331" xr:uid="{00000000-0005-0000-0000-0000C5070000}"/>
    <cellStyle name="Komma 5 2 2 3 5 2" xfId="4721" xr:uid="{96BBCFFF-A3D0-451B-91BC-11F5578ADBA2}"/>
    <cellStyle name="Komma 5 2 2 3 6" xfId="1846" xr:uid="{00000000-0005-0000-0000-0000C6070000}"/>
    <cellStyle name="Komma 5 2 2 3 6 2" xfId="5234" xr:uid="{179564CE-86EE-46E7-8484-8468EBA32D00}"/>
    <cellStyle name="Komma 5 2 2 3 7" xfId="2102" xr:uid="{00000000-0005-0000-0000-0000C7070000}"/>
    <cellStyle name="Komma 5 2 2 3 7 2" xfId="5490" xr:uid="{E4CB579E-DF32-4F7C-9DF5-FEEB124BCFC8}"/>
    <cellStyle name="Komma 5 2 2 3 8" xfId="2618" xr:uid="{743BDA93-10B4-4F59-8F06-2BCA5967B11E}"/>
    <cellStyle name="Komma 5 2 2 3 9" xfId="3053" xr:uid="{57C8AF9D-9CAB-469C-8E00-2FFBF2C8B10E}"/>
    <cellStyle name="Komma 5 2 2 4" xfId="595" xr:uid="{00000000-0005-0000-0000-0000C8070000}"/>
    <cellStyle name="Komma 5 2 2 4 2" xfId="1534" xr:uid="{00000000-0005-0000-0000-0000C9070000}"/>
    <cellStyle name="Komma 5 2 2 4 2 2" xfId="3514" xr:uid="{3DAEFA3E-59F8-4200-B06C-CC14FBDB36D8}"/>
    <cellStyle name="Komma 5 2 2 4 2 3" xfId="4922" xr:uid="{F6382662-DB46-4CF1-8155-297479FA12A1}"/>
    <cellStyle name="Komma 5 2 2 4 3" xfId="2303" xr:uid="{00000000-0005-0000-0000-0000CA070000}"/>
    <cellStyle name="Komma 5 2 2 4 3 2" xfId="5691" xr:uid="{906B659E-459F-4697-BF71-2540C8D4E543}"/>
    <cellStyle name="Komma 5 2 2 4 4" xfId="2821" xr:uid="{B31B30D6-E47C-4452-A3F5-EEBFD6FF80E5}"/>
    <cellStyle name="Komma 5 2 2 4 5" xfId="4154" xr:uid="{D8691F76-C9E6-404A-9E5E-D0CCE7F899C9}"/>
    <cellStyle name="Komma 5 2 2 5" xfId="337" xr:uid="{00000000-0005-0000-0000-0000CB070000}"/>
    <cellStyle name="Komma 5 2 2 5 2" xfId="3257" xr:uid="{D07560F5-D068-4FFD-B555-FF8D49B0EECD}"/>
    <cellStyle name="Komma 5 2 2 5 3" xfId="3898" xr:uid="{FA4C59A5-19D9-4F93-BB62-C528A36A0C64}"/>
    <cellStyle name="Komma 5 2 2 6" xfId="1022" xr:uid="{00000000-0005-0000-0000-0000CC070000}"/>
    <cellStyle name="Komma 5 2 2 6 2" xfId="4412" xr:uid="{303D4BE2-4EF3-4646-80EE-693E2E114087}"/>
    <cellStyle name="Komma 5 2 2 7" xfId="1277" xr:uid="{00000000-0005-0000-0000-0000CD070000}"/>
    <cellStyle name="Komma 5 2 2 7 2" xfId="4667" xr:uid="{E6ED20F0-0FB9-413A-97EE-A51B10642F17}"/>
    <cellStyle name="Komma 5 2 2 8" xfId="1792" xr:uid="{00000000-0005-0000-0000-0000CE070000}"/>
    <cellStyle name="Komma 5 2 2 8 2" xfId="5180" xr:uid="{BB1C4B9E-924A-4B50-8122-D9E927A63FB7}"/>
    <cellStyle name="Komma 5 2 2 9" xfId="2048" xr:uid="{00000000-0005-0000-0000-0000CF070000}"/>
    <cellStyle name="Komma 5 2 2 9 2" xfId="5436" xr:uid="{3860884F-58FE-49D4-9AAE-415EE6CFB781}"/>
    <cellStyle name="Komma 5 2 3" xfId="46" xr:uid="{00000000-0005-0000-0000-0000D0070000}"/>
    <cellStyle name="Komma 5 2 3 10" xfId="2531" xr:uid="{CCF7CBD8-01C3-48DE-B27F-9963E28AD9E1}"/>
    <cellStyle name="Komma 5 2 3 11" xfId="3001" xr:uid="{D067BAC0-6553-4288-BF63-3FD058015F4D}"/>
    <cellStyle name="Komma 5 2 3 2" xfId="216" xr:uid="{00000000-0005-0000-0000-0000D1070000}"/>
    <cellStyle name="Komma 5 2 3 2 2" xfId="732" xr:uid="{00000000-0005-0000-0000-0000D2070000}"/>
    <cellStyle name="Komma 5 2 3 2 2 2" xfId="1671" xr:uid="{00000000-0005-0000-0000-0000D3070000}"/>
    <cellStyle name="Komma 5 2 3 2 2 2 2" xfId="3651" xr:uid="{9C88F07A-FD1D-450A-AEEA-E6334CB03C3F}"/>
    <cellStyle name="Komma 5 2 3 2 2 2 3" xfId="5059" xr:uid="{8C96562B-23F0-4DC4-8352-A3CEAAEF7F5B}"/>
    <cellStyle name="Komma 5 2 3 2 2 3" xfId="2440" xr:uid="{00000000-0005-0000-0000-0000D4070000}"/>
    <cellStyle name="Komma 5 2 3 2 2 3 2" xfId="5828" xr:uid="{14FF45BA-624E-4FF4-8CE9-6642A727FCE3}"/>
    <cellStyle name="Komma 5 2 3 2 2 4" xfId="2958" xr:uid="{A44C5107-145E-4A84-B583-2BC5BB1FEED1}"/>
    <cellStyle name="Komma 5 2 3 2 2 5" xfId="4291" xr:uid="{99AB1369-E914-4C0F-8641-BF0F9D5F3F82}"/>
    <cellStyle name="Komma 5 2 3 2 3" xfId="474" xr:uid="{00000000-0005-0000-0000-0000D5070000}"/>
    <cellStyle name="Komma 5 2 3 2 3 2" xfId="3394" xr:uid="{49BF7E0B-44B9-4E68-9040-DE8F73960787}"/>
    <cellStyle name="Komma 5 2 3 2 3 3" xfId="4035" xr:uid="{F33BF478-4FC6-4669-9360-66D298F225F7}"/>
    <cellStyle name="Komma 5 2 3 2 4" xfId="1159" xr:uid="{00000000-0005-0000-0000-0000D6070000}"/>
    <cellStyle name="Komma 5 2 3 2 4 2" xfId="4549" xr:uid="{12399E68-80A5-47C0-9B15-2B623B55D5BE}"/>
    <cellStyle name="Komma 5 2 3 2 5" xfId="1414" xr:uid="{00000000-0005-0000-0000-0000D7070000}"/>
    <cellStyle name="Komma 5 2 3 2 5 2" xfId="4804" xr:uid="{007F67C3-4C0D-44F0-ADD5-72F81CDC6F88}"/>
    <cellStyle name="Komma 5 2 3 2 6" xfId="1929" xr:uid="{00000000-0005-0000-0000-0000D8070000}"/>
    <cellStyle name="Komma 5 2 3 2 6 2" xfId="5317" xr:uid="{BE4A7C94-816E-4A2A-BACB-2ADEF64D7231}"/>
    <cellStyle name="Komma 5 2 3 2 7" xfId="2185" xr:uid="{00000000-0005-0000-0000-0000D9070000}"/>
    <cellStyle name="Komma 5 2 3 2 7 2" xfId="5573" xr:uid="{B60C46DC-E441-4B47-99C7-FB55B8AF724F}"/>
    <cellStyle name="Komma 5 2 3 2 8" xfId="2701" xr:uid="{C1A0739D-175E-4B6C-B8E4-5E283853C11B}"/>
    <cellStyle name="Komma 5 2 3 2 9" xfId="3779" xr:uid="{3A70DBFA-8CF1-4624-BCB6-DDC1ED0B2CE1}"/>
    <cellStyle name="Komma 5 2 3 3" xfId="153" xr:uid="{00000000-0005-0000-0000-0000DA070000}"/>
    <cellStyle name="Komma 5 2 3 3 2" xfId="669" xr:uid="{00000000-0005-0000-0000-0000DB070000}"/>
    <cellStyle name="Komma 5 2 3 3 2 2" xfId="1608" xr:uid="{00000000-0005-0000-0000-0000DC070000}"/>
    <cellStyle name="Komma 5 2 3 3 2 2 2" xfId="3588" xr:uid="{F158812C-8CEF-4CB4-AFB5-63E7C58F77C9}"/>
    <cellStyle name="Komma 5 2 3 3 2 2 3" xfId="4996" xr:uid="{BD330DF4-E972-40C5-BD3D-0E9E51D0B629}"/>
    <cellStyle name="Komma 5 2 3 3 2 3" xfId="2377" xr:uid="{00000000-0005-0000-0000-0000DD070000}"/>
    <cellStyle name="Komma 5 2 3 3 2 3 2" xfId="5765" xr:uid="{BBF718C0-4DA0-4C79-B0A3-B3BE7AFEA116}"/>
    <cellStyle name="Komma 5 2 3 3 2 4" xfId="2895" xr:uid="{4775E583-0291-4DDD-AA53-EC57E647DB07}"/>
    <cellStyle name="Komma 5 2 3 3 2 5" xfId="4228" xr:uid="{292026CD-B77B-410E-A173-BECC5E75B8D1}"/>
    <cellStyle name="Komma 5 2 3 3 3" xfId="411" xr:uid="{00000000-0005-0000-0000-0000DE070000}"/>
    <cellStyle name="Komma 5 2 3 3 3 2" xfId="3331" xr:uid="{1315A8D1-B03B-463C-8EB1-32A709A44627}"/>
    <cellStyle name="Komma 5 2 3 3 3 3" xfId="3972" xr:uid="{B05F6449-C00E-4937-A502-3F7F19C28E5A}"/>
    <cellStyle name="Komma 5 2 3 3 4" xfId="1096" xr:uid="{00000000-0005-0000-0000-0000DF070000}"/>
    <cellStyle name="Komma 5 2 3 3 4 2" xfId="4486" xr:uid="{70C8F4EB-BBEF-4F3C-8302-C6510F1C1345}"/>
    <cellStyle name="Komma 5 2 3 3 5" xfId="1351" xr:uid="{00000000-0005-0000-0000-0000E0070000}"/>
    <cellStyle name="Komma 5 2 3 3 5 2" xfId="4741" xr:uid="{15EE9330-512E-41A5-8A5E-885D8F463B19}"/>
    <cellStyle name="Komma 5 2 3 3 6" xfId="1866" xr:uid="{00000000-0005-0000-0000-0000E1070000}"/>
    <cellStyle name="Komma 5 2 3 3 6 2" xfId="5254" xr:uid="{0964E88F-96D6-4393-90E4-1139F85A4C97}"/>
    <cellStyle name="Komma 5 2 3 3 7" xfId="2122" xr:uid="{00000000-0005-0000-0000-0000E2070000}"/>
    <cellStyle name="Komma 5 2 3 3 7 2" xfId="5510" xr:uid="{5CC45202-2EA3-4BEA-8396-5FCD751FAB82}"/>
    <cellStyle name="Komma 5 2 3 3 8" xfId="2638" xr:uid="{C728809A-9B24-47AC-9580-CD056B9F3A70}"/>
    <cellStyle name="Komma 5 2 3 3 9" xfId="3033" xr:uid="{064FA8B9-C027-4280-8AF6-565FFA738FC9}"/>
    <cellStyle name="Komma 5 2 3 4" xfId="562" xr:uid="{00000000-0005-0000-0000-0000E3070000}"/>
    <cellStyle name="Komma 5 2 3 4 2" xfId="1501" xr:uid="{00000000-0005-0000-0000-0000E4070000}"/>
    <cellStyle name="Komma 5 2 3 4 2 2" xfId="3481" xr:uid="{C358FE43-87EA-416A-BAF5-8D3215841EA3}"/>
    <cellStyle name="Komma 5 2 3 4 2 3" xfId="4889" xr:uid="{FF319D41-6393-4762-B55B-B69141B4C4FC}"/>
    <cellStyle name="Komma 5 2 3 4 3" xfId="2270" xr:uid="{00000000-0005-0000-0000-0000E5070000}"/>
    <cellStyle name="Komma 5 2 3 4 3 2" xfId="5658" xr:uid="{B3B8CA80-7063-40B0-9916-0F1BB2B31D38}"/>
    <cellStyle name="Komma 5 2 3 4 4" xfId="2788" xr:uid="{30C57EFC-E049-4D3B-99C2-1AA7DBEF2E9C}"/>
    <cellStyle name="Komma 5 2 3 4 5" xfId="4121" xr:uid="{9E6C211C-3FEF-417A-9F62-02148CC25CD2}"/>
    <cellStyle name="Komma 5 2 3 5" xfId="304" xr:uid="{00000000-0005-0000-0000-0000E6070000}"/>
    <cellStyle name="Komma 5 2 3 5 2" xfId="3224" xr:uid="{EDB09C93-F48E-4CA0-B816-DA737265FF90}"/>
    <cellStyle name="Komma 5 2 3 5 3" xfId="3865" xr:uid="{2E796B89-F2AA-45AA-BBDC-45558C5C8EBC}"/>
    <cellStyle name="Komma 5 2 3 6" xfId="989" xr:uid="{00000000-0005-0000-0000-0000E7070000}"/>
    <cellStyle name="Komma 5 2 3 6 2" xfId="4379" xr:uid="{CA39848F-F872-45FD-87D4-8C7FC55594A3}"/>
    <cellStyle name="Komma 5 2 3 7" xfId="1244" xr:uid="{00000000-0005-0000-0000-0000E8070000}"/>
    <cellStyle name="Komma 5 2 3 7 2" xfId="4634" xr:uid="{EEB63F54-238B-4527-AD76-A7D6D93471E4}"/>
    <cellStyle name="Komma 5 2 3 8" xfId="1759" xr:uid="{00000000-0005-0000-0000-0000E9070000}"/>
    <cellStyle name="Komma 5 2 3 8 2" xfId="5147" xr:uid="{1BB474D5-64CF-4AEE-B9CE-634BD4D5B62F}"/>
    <cellStyle name="Komma 5 2 3 9" xfId="2015" xr:uid="{00000000-0005-0000-0000-0000EA070000}"/>
    <cellStyle name="Komma 5 2 3 9 2" xfId="5403" xr:uid="{8ED3D9E3-EE23-43F6-9CE8-BBF646F5E366}"/>
    <cellStyle name="Komma 5 2 4" xfId="195" xr:uid="{00000000-0005-0000-0000-0000EB070000}"/>
    <cellStyle name="Komma 5 2 4 2" xfId="711" xr:uid="{00000000-0005-0000-0000-0000EC070000}"/>
    <cellStyle name="Komma 5 2 4 2 2" xfId="1650" xr:uid="{00000000-0005-0000-0000-0000ED070000}"/>
    <cellStyle name="Komma 5 2 4 2 2 2" xfId="3630" xr:uid="{CC77D6F4-2F01-47DF-916D-B15BCD68FAFA}"/>
    <cellStyle name="Komma 5 2 4 2 2 3" xfId="5038" xr:uid="{5BFE8567-F1D3-4B25-B4CA-22E8B4B27E54}"/>
    <cellStyle name="Komma 5 2 4 2 3" xfId="2419" xr:uid="{00000000-0005-0000-0000-0000EE070000}"/>
    <cellStyle name="Komma 5 2 4 2 3 2" xfId="5807" xr:uid="{36E8AF0D-7847-43DF-A378-A1DC0A197388}"/>
    <cellStyle name="Komma 5 2 4 2 4" xfId="2937" xr:uid="{AAC328F0-4813-4D1C-994F-5E51BF10A6C2}"/>
    <cellStyle name="Komma 5 2 4 2 5" xfId="4270" xr:uid="{A400CA1A-B4CB-40DE-903E-31295F1BFF2F}"/>
    <cellStyle name="Komma 5 2 4 3" xfId="453" xr:uid="{00000000-0005-0000-0000-0000EF070000}"/>
    <cellStyle name="Komma 5 2 4 3 2" xfId="3373" xr:uid="{56E8C7C6-6903-4FCD-A6CA-C30A6B19598C}"/>
    <cellStyle name="Komma 5 2 4 3 3" xfId="4014" xr:uid="{A3F614A4-7023-42FE-B1E3-AC29C61B6CF0}"/>
    <cellStyle name="Komma 5 2 4 4" xfId="1138" xr:uid="{00000000-0005-0000-0000-0000F0070000}"/>
    <cellStyle name="Komma 5 2 4 4 2" xfId="4528" xr:uid="{9E6C8FD3-DF54-45C2-A389-79B064C12B54}"/>
    <cellStyle name="Komma 5 2 4 5" xfId="1393" xr:uid="{00000000-0005-0000-0000-0000F1070000}"/>
    <cellStyle name="Komma 5 2 4 5 2" xfId="4783" xr:uid="{F588F8F7-89CE-4699-A63E-124706B5B1DC}"/>
    <cellStyle name="Komma 5 2 4 6" xfId="1908" xr:uid="{00000000-0005-0000-0000-0000F2070000}"/>
    <cellStyle name="Komma 5 2 4 6 2" xfId="5296" xr:uid="{BAB86FE0-3C16-4A9B-A992-31807C5E4776}"/>
    <cellStyle name="Komma 5 2 4 7" xfId="2164" xr:uid="{00000000-0005-0000-0000-0000F3070000}"/>
    <cellStyle name="Komma 5 2 4 7 2" xfId="5552" xr:uid="{F601464B-EA29-4E85-940D-FC207B6DC839}"/>
    <cellStyle name="Komma 5 2 4 8" xfId="2680" xr:uid="{27262AE1-0312-4B2C-A85B-F9D83B02A1EB}"/>
    <cellStyle name="Komma 5 2 4 9" xfId="3758" xr:uid="{35789C1D-E1DB-44D9-8B9B-20604B9A6D5B}"/>
    <cellStyle name="Komma 5 2 5" xfId="101" xr:uid="{00000000-0005-0000-0000-0000F4070000}"/>
    <cellStyle name="Komma 5 2 5 2" xfId="617" xr:uid="{00000000-0005-0000-0000-0000F5070000}"/>
    <cellStyle name="Komma 5 2 5 2 2" xfId="1556" xr:uid="{00000000-0005-0000-0000-0000F6070000}"/>
    <cellStyle name="Komma 5 2 5 2 2 2" xfId="3536" xr:uid="{6D230CEB-463A-4B67-A126-ED58CA223A36}"/>
    <cellStyle name="Komma 5 2 5 2 2 3" xfId="4944" xr:uid="{6835E5B2-149A-4F18-A414-B40B5098D93E}"/>
    <cellStyle name="Komma 5 2 5 2 3" xfId="2325" xr:uid="{00000000-0005-0000-0000-0000F7070000}"/>
    <cellStyle name="Komma 5 2 5 2 3 2" xfId="5713" xr:uid="{77D9C1FE-BD50-4365-94C1-1756501CCDE1}"/>
    <cellStyle name="Komma 5 2 5 2 4" xfId="2843" xr:uid="{9AA31C87-9E13-48CE-A1ED-C913763C7F14}"/>
    <cellStyle name="Komma 5 2 5 2 5" xfId="4176" xr:uid="{B4448CD3-8849-4323-9125-CD1A882236C3}"/>
    <cellStyle name="Komma 5 2 5 3" xfId="359" xr:uid="{00000000-0005-0000-0000-0000F8070000}"/>
    <cellStyle name="Komma 5 2 5 3 2" xfId="3279" xr:uid="{D3DECFD6-0663-4CDE-8740-407D8ECAFF40}"/>
    <cellStyle name="Komma 5 2 5 3 3" xfId="3920" xr:uid="{9A750937-F60A-42E0-817C-F374CDDB7926}"/>
    <cellStyle name="Komma 5 2 5 4" xfId="1044" xr:uid="{00000000-0005-0000-0000-0000F9070000}"/>
    <cellStyle name="Komma 5 2 5 4 2" xfId="4434" xr:uid="{73AEF07B-573B-4978-951F-A8773D0DB567}"/>
    <cellStyle name="Komma 5 2 5 5" xfId="1299" xr:uid="{00000000-0005-0000-0000-0000FA070000}"/>
    <cellStyle name="Komma 5 2 5 5 2" xfId="4689" xr:uid="{16E3991C-3629-417C-ABC9-602AB8C822D6}"/>
    <cellStyle name="Komma 5 2 5 6" xfId="1814" xr:uid="{00000000-0005-0000-0000-0000FB070000}"/>
    <cellStyle name="Komma 5 2 5 6 2" xfId="5202" xr:uid="{036A1E1F-A522-4192-B0F1-E447756A1B6F}"/>
    <cellStyle name="Komma 5 2 5 7" xfId="2070" xr:uid="{00000000-0005-0000-0000-0000FC070000}"/>
    <cellStyle name="Komma 5 2 5 7 2" xfId="5458" xr:uid="{4D49EFAF-60EC-488C-808A-A41478B65570}"/>
    <cellStyle name="Komma 5 2 5 8" xfId="2586" xr:uid="{304CA9CC-6875-4150-AC1C-1E09D01B1425}"/>
    <cellStyle name="Komma 5 2 5 9" xfId="3085" xr:uid="{ABBFB2B0-E8F8-43DC-AC7B-4C608D2FCABA}"/>
    <cellStyle name="Komma 5 2 6" xfId="541" xr:uid="{00000000-0005-0000-0000-0000FD070000}"/>
    <cellStyle name="Komma 5 2 6 2" xfId="1480" xr:uid="{00000000-0005-0000-0000-0000FE070000}"/>
    <cellStyle name="Komma 5 2 6 2 2" xfId="3460" xr:uid="{922B9950-B5DB-4552-B315-A66B1761077E}"/>
    <cellStyle name="Komma 5 2 6 2 3" xfId="4868" xr:uid="{09542881-8DC2-43F7-8180-8002763102BD}"/>
    <cellStyle name="Komma 5 2 6 3" xfId="2249" xr:uid="{00000000-0005-0000-0000-0000FF070000}"/>
    <cellStyle name="Komma 5 2 6 3 2" xfId="5637" xr:uid="{C8A4F8AC-8F93-44D9-ACB1-AF679602FAEB}"/>
    <cellStyle name="Komma 5 2 6 4" xfId="2767" xr:uid="{862AFF1D-B230-456B-9794-0794824CDA76}"/>
    <cellStyle name="Komma 5 2 6 5" xfId="4100" xr:uid="{93188450-E713-49C3-BC18-6BC9ABDCC77A}"/>
    <cellStyle name="Komma 5 2 7" xfId="283" xr:uid="{00000000-0005-0000-0000-000000080000}"/>
    <cellStyle name="Komma 5 2 7 2" xfId="3203" xr:uid="{C2A479DE-B672-4580-BBC5-FA788E53553C}"/>
    <cellStyle name="Komma 5 2 7 3" xfId="3844" xr:uid="{09098FB6-A383-412D-AE81-F54B0E34691D}"/>
    <cellStyle name="Komma 5 2 8" xfId="968" xr:uid="{00000000-0005-0000-0000-000001080000}"/>
    <cellStyle name="Komma 5 2 8 2" xfId="4358" xr:uid="{8647F5CF-28DE-4D44-A73E-DB8EF915A4EC}"/>
    <cellStyle name="Komma 5 2 9" xfId="1223" xr:uid="{00000000-0005-0000-0000-000002080000}"/>
    <cellStyle name="Komma 5 2 9 2" xfId="4613" xr:uid="{FE51772F-3862-4B94-B23B-85972D911379}"/>
    <cellStyle name="Komma 5 3" xfId="21" xr:uid="{00000000-0005-0000-0000-000003080000}"/>
    <cellStyle name="Komma 5 3 10" xfId="1990" xr:uid="{00000000-0005-0000-0000-000004080000}"/>
    <cellStyle name="Komma 5 3 10 2" xfId="5378" xr:uid="{904D80D3-6CD5-4556-B7D0-A13607F66667}"/>
    <cellStyle name="Komma 5 3 11" xfId="2506" xr:uid="{B307AA85-8E56-4FC3-BFF1-05B306D9695C}"/>
    <cellStyle name="Komma 5 3 12" xfId="3692" xr:uid="{F5FFA669-CC10-47DC-9499-61378E12AE99}"/>
    <cellStyle name="Komma 5 3 2" xfId="75" xr:uid="{00000000-0005-0000-0000-000005080000}"/>
    <cellStyle name="Komma 5 3 2 10" xfId="2560" xr:uid="{60501F2A-A5DB-48F9-8CFB-D48206481CD8}"/>
    <cellStyle name="Komma 5 3 2 11" xfId="3142" xr:uid="{450F9CEB-38C9-4961-87A5-B26E50A2D7E2}"/>
    <cellStyle name="Komma 5 3 2 2" xfId="245" xr:uid="{00000000-0005-0000-0000-000006080000}"/>
    <cellStyle name="Komma 5 3 2 2 2" xfId="761" xr:uid="{00000000-0005-0000-0000-000007080000}"/>
    <cellStyle name="Komma 5 3 2 2 2 2" xfId="1700" xr:uid="{00000000-0005-0000-0000-000008080000}"/>
    <cellStyle name="Komma 5 3 2 2 2 2 2" xfId="3680" xr:uid="{DA0D4021-2EFD-42B0-BF84-C9DF0CF41235}"/>
    <cellStyle name="Komma 5 3 2 2 2 2 3" xfId="5088" xr:uid="{5F7A635B-D2B3-458A-AA21-5BD3253899C9}"/>
    <cellStyle name="Komma 5 3 2 2 2 3" xfId="2469" xr:uid="{00000000-0005-0000-0000-000009080000}"/>
    <cellStyle name="Komma 5 3 2 2 2 3 2" xfId="5857" xr:uid="{FD228C94-D92F-49EF-A7A2-B4792359E4F3}"/>
    <cellStyle name="Komma 5 3 2 2 2 4" xfId="2987" xr:uid="{AC5DF118-4A64-4979-AE88-E49ABECB6966}"/>
    <cellStyle name="Komma 5 3 2 2 2 5" xfId="4320" xr:uid="{2DD4E704-4014-41B4-836B-E1B536FAF7B1}"/>
    <cellStyle name="Komma 5 3 2 2 3" xfId="503" xr:uid="{00000000-0005-0000-0000-00000A080000}"/>
    <cellStyle name="Komma 5 3 2 2 3 2" xfId="3423" xr:uid="{52AF6CD2-C18B-4FEE-9FDF-529B1C6EB988}"/>
    <cellStyle name="Komma 5 3 2 2 3 3" xfId="4064" xr:uid="{7AC1FCF1-6286-4EF8-86AF-D0257E199649}"/>
    <cellStyle name="Komma 5 3 2 2 4" xfId="1188" xr:uid="{00000000-0005-0000-0000-00000B080000}"/>
    <cellStyle name="Komma 5 3 2 2 4 2" xfId="4578" xr:uid="{8C5FE1E8-A335-4594-B1BA-4E6DCB6037E3}"/>
    <cellStyle name="Komma 5 3 2 2 5" xfId="1443" xr:uid="{00000000-0005-0000-0000-00000C080000}"/>
    <cellStyle name="Komma 5 3 2 2 5 2" xfId="4833" xr:uid="{485EB923-DCB3-475D-AD8D-F7432A018C25}"/>
    <cellStyle name="Komma 5 3 2 2 6" xfId="1958" xr:uid="{00000000-0005-0000-0000-00000D080000}"/>
    <cellStyle name="Komma 5 3 2 2 6 2" xfId="5346" xr:uid="{5FF478D5-526E-4E96-AE85-D0AF3C09FEAD}"/>
    <cellStyle name="Komma 5 3 2 2 7" xfId="2214" xr:uid="{00000000-0005-0000-0000-00000E080000}"/>
    <cellStyle name="Komma 5 3 2 2 7 2" xfId="5602" xr:uid="{BEBBB2DA-1C77-4506-916A-0AF8EA08CEC5}"/>
    <cellStyle name="Komma 5 3 2 2 8" xfId="2730" xr:uid="{B54908B0-C0E5-458D-884C-57D63D5A4817}"/>
    <cellStyle name="Komma 5 3 2 2 9" xfId="3808" xr:uid="{5DC82688-5A65-4A1B-BE61-E0B4191A5132}"/>
    <cellStyle name="Komma 5 3 2 3" xfId="171" xr:uid="{00000000-0005-0000-0000-00000F080000}"/>
    <cellStyle name="Komma 5 3 2 3 2" xfId="687" xr:uid="{00000000-0005-0000-0000-000010080000}"/>
    <cellStyle name="Komma 5 3 2 3 2 2" xfId="1626" xr:uid="{00000000-0005-0000-0000-000011080000}"/>
    <cellStyle name="Komma 5 3 2 3 2 2 2" xfId="3606" xr:uid="{BC2DE59E-C5A6-4ABF-8556-7A968474D493}"/>
    <cellStyle name="Komma 5 3 2 3 2 2 3" xfId="5014" xr:uid="{8A53D865-150B-4FB1-A13A-25DFC0085599}"/>
    <cellStyle name="Komma 5 3 2 3 2 3" xfId="2395" xr:uid="{00000000-0005-0000-0000-000012080000}"/>
    <cellStyle name="Komma 5 3 2 3 2 3 2" xfId="5783" xr:uid="{6749E14A-A700-48F6-B236-421DE1689003}"/>
    <cellStyle name="Komma 5 3 2 3 2 4" xfId="2913" xr:uid="{7B669D9B-4B74-4464-B5B6-DF8CD0116520}"/>
    <cellStyle name="Komma 5 3 2 3 2 5" xfId="4246" xr:uid="{FD08019F-5BA2-4465-AC72-8DE76395BD94}"/>
    <cellStyle name="Komma 5 3 2 3 3" xfId="429" xr:uid="{00000000-0005-0000-0000-000013080000}"/>
    <cellStyle name="Komma 5 3 2 3 3 2" xfId="3349" xr:uid="{FD804A1C-7C12-493D-B62B-21191BCFFDBC}"/>
    <cellStyle name="Komma 5 3 2 3 3 3" xfId="3990" xr:uid="{FBF6E16A-B0DC-4EF5-AD0D-386A06162FAF}"/>
    <cellStyle name="Komma 5 3 2 3 4" xfId="1114" xr:uid="{00000000-0005-0000-0000-000014080000}"/>
    <cellStyle name="Komma 5 3 2 3 4 2" xfId="4504" xr:uid="{ED3F287A-85C4-4A45-BB92-64A41B0B51AF}"/>
    <cellStyle name="Komma 5 3 2 3 5" xfId="1369" xr:uid="{00000000-0005-0000-0000-000015080000}"/>
    <cellStyle name="Komma 5 3 2 3 5 2" xfId="4759" xr:uid="{8161A5D4-B06F-4F3A-906A-49D86BEDDD78}"/>
    <cellStyle name="Komma 5 3 2 3 6" xfId="1884" xr:uid="{00000000-0005-0000-0000-000016080000}"/>
    <cellStyle name="Komma 5 3 2 3 6 2" xfId="5272" xr:uid="{CD658346-B223-4732-8BD4-23641B6D611F}"/>
    <cellStyle name="Komma 5 3 2 3 7" xfId="2140" xr:uid="{00000000-0005-0000-0000-000017080000}"/>
    <cellStyle name="Komma 5 3 2 3 7 2" xfId="5528" xr:uid="{F4492E19-3779-4666-BC6A-4E3A2257BCE8}"/>
    <cellStyle name="Komma 5 3 2 3 8" xfId="2656" xr:uid="{021A4617-BB24-45B0-AA16-0006393602E7}"/>
    <cellStyle name="Komma 5 3 2 3 9" xfId="3015" xr:uid="{6510221D-5547-4376-8D11-9D38A719A858}"/>
    <cellStyle name="Komma 5 3 2 4" xfId="591" xr:uid="{00000000-0005-0000-0000-000018080000}"/>
    <cellStyle name="Komma 5 3 2 4 2" xfId="1530" xr:uid="{00000000-0005-0000-0000-000019080000}"/>
    <cellStyle name="Komma 5 3 2 4 2 2" xfId="3510" xr:uid="{16596E69-CDBF-4C78-8424-277C0DC8A042}"/>
    <cellStyle name="Komma 5 3 2 4 2 3" xfId="4918" xr:uid="{292EE28D-F984-4AF8-B111-3D84EADCB341}"/>
    <cellStyle name="Komma 5 3 2 4 3" xfId="2299" xr:uid="{00000000-0005-0000-0000-00001A080000}"/>
    <cellStyle name="Komma 5 3 2 4 3 2" xfId="5687" xr:uid="{826A3BA5-1F06-4128-AC39-005E699CE40A}"/>
    <cellStyle name="Komma 5 3 2 4 4" xfId="2817" xr:uid="{B001B2E8-24D1-4CA1-AAFE-24EC4B53AA33}"/>
    <cellStyle name="Komma 5 3 2 4 5" xfId="4150" xr:uid="{C5FB8488-2AF6-4EA8-8947-4E8A09D91815}"/>
    <cellStyle name="Komma 5 3 2 5" xfId="333" xr:uid="{00000000-0005-0000-0000-00001B080000}"/>
    <cellStyle name="Komma 5 3 2 5 2" xfId="3253" xr:uid="{29FC0249-172C-4164-9137-0D152FAFEB23}"/>
    <cellStyle name="Komma 5 3 2 5 3" xfId="3894" xr:uid="{F5FB0EB9-0C7C-407F-89D7-032C9469AF76}"/>
    <cellStyle name="Komma 5 3 2 6" xfId="1018" xr:uid="{00000000-0005-0000-0000-00001C080000}"/>
    <cellStyle name="Komma 5 3 2 6 2" xfId="4408" xr:uid="{5591C8E9-7411-4F47-961A-D03D43095C6D}"/>
    <cellStyle name="Komma 5 3 2 7" xfId="1273" xr:uid="{00000000-0005-0000-0000-00001D080000}"/>
    <cellStyle name="Komma 5 3 2 7 2" xfId="4663" xr:uid="{372F58FA-FFC4-4256-A628-55F6E37B0482}"/>
    <cellStyle name="Komma 5 3 2 8" xfId="1788" xr:uid="{00000000-0005-0000-0000-00001E080000}"/>
    <cellStyle name="Komma 5 3 2 8 2" xfId="5176" xr:uid="{E320FF18-2056-40F8-A1E7-3C0BB909808A}"/>
    <cellStyle name="Komma 5 3 2 9" xfId="2044" xr:uid="{00000000-0005-0000-0000-00001F080000}"/>
    <cellStyle name="Komma 5 3 2 9 2" xfId="5432" xr:uid="{BA02E742-528E-4BCC-91C3-B87CA463476A}"/>
    <cellStyle name="Komma 5 3 3" xfId="191" xr:uid="{00000000-0005-0000-0000-000020080000}"/>
    <cellStyle name="Komma 5 3 3 2" xfId="707" xr:uid="{00000000-0005-0000-0000-000021080000}"/>
    <cellStyle name="Komma 5 3 3 2 2" xfId="1646" xr:uid="{00000000-0005-0000-0000-000022080000}"/>
    <cellStyle name="Komma 5 3 3 2 2 2" xfId="3626" xr:uid="{57513F16-0A14-404A-955B-CAA2AED52C2C}"/>
    <cellStyle name="Komma 5 3 3 2 2 3" xfId="5034" xr:uid="{D71C50A4-75AA-41AF-A017-F90473AB3507}"/>
    <cellStyle name="Komma 5 3 3 2 3" xfId="2415" xr:uid="{00000000-0005-0000-0000-000023080000}"/>
    <cellStyle name="Komma 5 3 3 2 3 2" xfId="5803" xr:uid="{C93BEE80-81E2-4C0E-BCC0-B16FF084094F}"/>
    <cellStyle name="Komma 5 3 3 2 4" xfId="2933" xr:uid="{37CB7453-2CBC-4B1C-A129-4B516699572E}"/>
    <cellStyle name="Komma 5 3 3 2 5" xfId="4266" xr:uid="{1AAE375D-415E-4221-AB5F-155066E12087}"/>
    <cellStyle name="Komma 5 3 3 3" xfId="449" xr:uid="{00000000-0005-0000-0000-000024080000}"/>
    <cellStyle name="Komma 5 3 3 3 2" xfId="3369" xr:uid="{77496E6B-D46E-49E9-9733-212B3420DD78}"/>
    <cellStyle name="Komma 5 3 3 3 3" xfId="4010" xr:uid="{EBB961CC-7B43-40E6-80A9-09859DB6FC5B}"/>
    <cellStyle name="Komma 5 3 3 4" xfId="1134" xr:uid="{00000000-0005-0000-0000-000025080000}"/>
    <cellStyle name="Komma 5 3 3 4 2" xfId="4524" xr:uid="{C66001A8-9C75-4413-B7CB-D3D17E07392B}"/>
    <cellStyle name="Komma 5 3 3 5" xfId="1389" xr:uid="{00000000-0005-0000-0000-000026080000}"/>
    <cellStyle name="Komma 5 3 3 5 2" xfId="4779" xr:uid="{BD73BA56-BE62-456D-A0F8-65CDB7D8DF6E}"/>
    <cellStyle name="Komma 5 3 3 6" xfId="1904" xr:uid="{00000000-0005-0000-0000-000027080000}"/>
    <cellStyle name="Komma 5 3 3 6 2" xfId="5292" xr:uid="{4B851A48-52B7-4BB5-8B51-33C61A550AA8}"/>
    <cellStyle name="Komma 5 3 3 7" xfId="2160" xr:uid="{00000000-0005-0000-0000-000028080000}"/>
    <cellStyle name="Komma 5 3 3 7 2" xfId="5548" xr:uid="{238A2BA6-61D9-47E3-AB6A-A516F4D701CC}"/>
    <cellStyle name="Komma 5 3 3 8" xfId="2676" xr:uid="{493A4826-4753-4091-9CE9-61E12C049CE7}"/>
    <cellStyle name="Komma 5 3 3 9" xfId="3754" xr:uid="{6F3CE607-1B7C-4A2D-80C8-7E293006484E}"/>
    <cellStyle name="Komma 5 3 4" xfId="129" xr:uid="{00000000-0005-0000-0000-000029080000}"/>
    <cellStyle name="Komma 5 3 4 2" xfId="645" xr:uid="{00000000-0005-0000-0000-00002A080000}"/>
    <cellStyle name="Komma 5 3 4 2 2" xfId="1584" xr:uid="{00000000-0005-0000-0000-00002B080000}"/>
    <cellStyle name="Komma 5 3 4 2 2 2" xfId="3564" xr:uid="{9D4FA231-9359-45D7-ACC1-43C518569A55}"/>
    <cellStyle name="Komma 5 3 4 2 2 3" xfId="4972" xr:uid="{ADC9E086-29F9-487D-995E-836710A316C8}"/>
    <cellStyle name="Komma 5 3 4 2 3" xfId="2353" xr:uid="{00000000-0005-0000-0000-00002C080000}"/>
    <cellStyle name="Komma 5 3 4 2 3 2" xfId="5741" xr:uid="{5CE64F8B-0D98-47A2-91F3-8DDBD29A92E7}"/>
    <cellStyle name="Komma 5 3 4 2 4" xfId="2871" xr:uid="{32C37481-74D0-4666-B0E3-9C6FC2D9AE89}"/>
    <cellStyle name="Komma 5 3 4 2 5" xfId="4204" xr:uid="{C19F1877-D899-4940-BF56-14518F1641B0}"/>
    <cellStyle name="Komma 5 3 4 3" xfId="387" xr:uid="{00000000-0005-0000-0000-00002D080000}"/>
    <cellStyle name="Komma 5 3 4 3 2" xfId="3307" xr:uid="{C90177A5-9C54-41EC-8595-691EE3A2733B}"/>
    <cellStyle name="Komma 5 3 4 3 3" xfId="3948" xr:uid="{E1976B9B-6BC3-408B-8037-417E54C72C35}"/>
    <cellStyle name="Komma 5 3 4 4" xfId="1072" xr:uid="{00000000-0005-0000-0000-00002E080000}"/>
    <cellStyle name="Komma 5 3 4 4 2" xfId="4462" xr:uid="{56C2951F-9127-47CC-BCD3-302960F7358A}"/>
    <cellStyle name="Komma 5 3 4 5" xfId="1327" xr:uid="{00000000-0005-0000-0000-00002F080000}"/>
    <cellStyle name="Komma 5 3 4 5 2" xfId="4717" xr:uid="{8277D88E-E35C-4E55-AADD-70D0F05CB02C}"/>
    <cellStyle name="Komma 5 3 4 6" xfId="1842" xr:uid="{00000000-0005-0000-0000-000030080000}"/>
    <cellStyle name="Komma 5 3 4 6 2" xfId="5230" xr:uid="{7A77683C-66AB-4702-A5AA-46189D9BEEE3}"/>
    <cellStyle name="Komma 5 3 4 7" xfId="2098" xr:uid="{00000000-0005-0000-0000-000031080000}"/>
    <cellStyle name="Komma 5 3 4 7 2" xfId="5486" xr:uid="{AD1F3616-1C20-4EC8-82C0-750F7020F7C9}"/>
    <cellStyle name="Komma 5 3 4 8" xfId="2614" xr:uid="{6FB53465-458F-4461-AF1E-717857C2C5D6}"/>
    <cellStyle name="Komma 5 3 4 9" xfId="3057" xr:uid="{440AE334-2363-4C01-8653-DDA6C552A426}"/>
    <cellStyle name="Komma 5 3 5" xfId="537" xr:uid="{00000000-0005-0000-0000-000032080000}"/>
    <cellStyle name="Komma 5 3 5 2" xfId="1476" xr:uid="{00000000-0005-0000-0000-000033080000}"/>
    <cellStyle name="Komma 5 3 5 2 2" xfId="3456" xr:uid="{E98FB6E4-0F2F-421D-99CC-6FEF7DEACFC3}"/>
    <cellStyle name="Komma 5 3 5 2 3" xfId="4864" xr:uid="{3AA33538-12D2-4A21-B758-3FA3FDECEFC3}"/>
    <cellStyle name="Komma 5 3 5 3" xfId="2245" xr:uid="{00000000-0005-0000-0000-000034080000}"/>
    <cellStyle name="Komma 5 3 5 3 2" xfId="5633" xr:uid="{C685D510-21DB-4027-89D6-5CB6B11B85E3}"/>
    <cellStyle name="Komma 5 3 5 4" xfId="2763" xr:uid="{0058A7A3-9FCA-4F14-9CD2-2DE3FCE5DF37}"/>
    <cellStyle name="Komma 5 3 5 5" xfId="4096" xr:uid="{581A6391-ABF4-4900-9B42-6B8038B18866}"/>
    <cellStyle name="Komma 5 3 6" xfId="279" xr:uid="{00000000-0005-0000-0000-000035080000}"/>
    <cellStyle name="Komma 5 3 6 2" xfId="3199" xr:uid="{AC863A10-A3F7-455E-A9D8-B115B605668A}"/>
    <cellStyle name="Komma 5 3 6 3" xfId="3840" xr:uid="{DFFAB557-E793-4D8B-8F7F-51F7F40EC57D}"/>
    <cellStyle name="Komma 5 3 7" xfId="964" xr:uid="{00000000-0005-0000-0000-000036080000}"/>
    <cellStyle name="Komma 5 3 7 2" xfId="4354" xr:uid="{40B2988D-E1C8-4978-B264-304691562E9D}"/>
    <cellStyle name="Komma 5 3 8" xfId="1219" xr:uid="{00000000-0005-0000-0000-000037080000}"/>
    <cellStyle name="Komma 5 3 8 2" xfId="4609" xr:uid="{00A8A010-008A-4940-B2C0-217F0422401C}"/>
    <cellStyle name="Komma 5 3 9" xfId="1734" xr:uid="{00000000-0005-0000-0000-000038080000}"/>
    <cellStyle name="Komma 5 3 9 2" xfId="5122" xr:uid="{70C9565F-A679-4475-8040-220F050A9261}"/>
    <cellStyle name="Komma 5 4" xfId="59" xr:uid="{00000000-0005-0000-0000-000039080000}"/>
    <cellStyle name="Komma 5 4 10" xfId="2544" xr:uid="{9FF082B3-15B5-489F-82EF-1BF6F0E89FAF}"/>
    <cellStyle name="Komma 5 4 11" xfId="2999" xr:uid="{D0957ECE-7BAB-476E-A455-A45E3868A9C2}"/>
    <cellStyle name="Komma 5 4 2" xfId="229" xr:uid="{00000000-0005-0000-0000-00003A080000}"/>
    <cellStyle name="Komma 5 4 2 2" xfId="745" xr:uid="{00000000-0005-0000-0000-00003B080000}"/>
    <cellStyle name="Komma 5 4 2 2 2" xfId="1684" xr:uid="{00000000-0005-0000-0000-00003C080000}"/>
    <cellStyle name="Komma 5 4 2 2 2 2" xfId="3664" xr:uid="{365C1A5F-231F-48A0-B725-366F8B6F9E37}"/>
    <cellStyle name="Komma 5 4 2 2 2 3" xfId="5072" xr:uid="{709B2F7E-C169-42BE-8A4B-DC58EB9F3FED}"/>
    <cellStyle name="Komma 5 4 2 2 3" xfId="2453" xr:uid="{00000000-0005-0000-0000-00003D080000}"/>
    <cellStyle name="Komma 5 4 2 2 3 2" xfId="5841" xr:uid="{CACC0A78-C1D7-489E-A363-B98592FC6E88}"/>
    <cellStyle name="Komma 5 4 2 2 4" xfId="2971" xr:uid="{5D999E3A-0CE1-43E1-9F6B-6A72F51AF809}"/>
    <cellStyle name="Komma 5 4 2 2 5" xfId="4304" xr:uid="{430EAFF0-AB1F-4326-90E7-6AD84187EFD1}"/>
    <cellStyle name="Komma 5 4 2 3" xfId="487" xr:uid="{00000000-0005-0000-0000-00003E080000}"/>
    <cellStyle name="Komma 5 4 2 3 2" xfId="3407" xr:uid="{8B2BA9A5-5BAA-4876-A66C-91F04C5D1899}"/>
    <cellStyle name="Komma 5 4 2 3 3" xfId="4048" xr:uid="{87127AD5-E163-47DC-9D2F-ED5064D96E84}"/>
    <cellStyle name="Komma 5 4 2 4" xfId="1172" xr:uid="{00000000-0005-0000-0000-00003F080000}"/>
    <cellStyle name="Komma 5 4 2 4 2" xfId="4562" xr:uid="{3B64F3BA-F88C-4EC2-BABA-9623C0C84D63}"/>
    <cellStyle name="Komma 5 4 2 5" xfId="1427" xr:uid="{00000000-0005-0000-0000-000040080000}"/>
    <cellStyle name="Komma 5 4 2 5 2" xfId="4817" xr:uid="{69AC8F4F-1C22-4043-916A-95F9E4B13EB6}"/>
    <cellStyle name="Komma 5 4 2 6" xfId="1942" xr:uid="{00000000-0005-0000-0000-000041080000}"/>
    <cellStyle name="Komma 5 4 2 6 2" xfId="5330" xr:uid="{7DCBF59F-9B24-400E-944F-27C298218BBB}"/>
    <cellStyle name="Komma 5 4 2 7" xfId="2198" xr:uid="{00000000-0005-0000-0000-000042080000}"/>
    <cellStyle name="Komma 5 4 2 7 2" xfId="5586" xr:uid="{EDE36658-4662-42E7-AD40-6ECAEAAA25E0}"/>
    <cellStyle name="Komma 5 4 2 8" xfId="2714" xr:uid="{8D893B81-78BE-4A34-9E2A-5F0784DB65E2}"/>
    <cellStyle name="Komma 5 4 2 9" xfId="3792" xr:uid="{9CA531B8-777E-494A-AF2B-57265A469682}"/>
    <cellStyle name="Komma 5 4 3" xfId="113" xr:uid="{00000000-0005-0000-0000-000043080000}"/>
    <cellStyle name="Komma 5 4 3 2" xfId="629" xr:uid="{00000000-0005-0000-0000-000044080000}"/>
    <cellStyle name="Komma 5 4 3 2 2" xfId="1568" xr:uid="{00000000-0005-0000-0000-000045080000}"/>
    <cellStyle name="Komma 5 4 3 2 2 2" xfId="3548" xr:uid="{13F23D4E-4D5F-4A67-9BF2-8F59A8A8E3B4}"/>
    <cellStyle name="Komma 5 4 3 2 2 3" xfId="4956" xr:uid="{2BFAD599-1733-4E06-BAD6-6935D9CF2E5B}"/>
    <cellStyle name="Komma 5 4 3 2 3" xfId="2337" xr:uid="{00000000-0005-0000-0000-000046080000}"/>
    <cellStyle name="Komma 5 4 3 2 3 2" xfId="5725" xr:uid="{C145E0A2-13AF-4938-B743-9E4E124F5724}"/>
    <cellStyle name="Komma 5 4 3 2 4" xfId="2855" xr:uid="{C72CC53B-A1B7-486D-A8B5-313049EB983E}"/>
    <cellStyle name="Komma 5 4 3 2 5" xfId="4188" xr:uid="{97FBDBB3-8824-4803-BDD2-9DA317F64999}"/>
    <cellStyle name="Komma 5 4 3 3" xfId="371" xr:uid="{00000000-0005-0000-0000-000047080000}"/>
    <cellStyle name="Komma 5 4 3 3 2" xfId="3291" xr:uid="{8D53F76F-60AD-4BDE-B14E-9837B8311866}"/>
    <cellStyle name="Komma 5 4 3 3 3" xfId="3932" xr:uid="{A51C2858-8D79-45C9-91CF-F5739EDDEB24}"/>
    <cellStyle name="Komma 5 4 3 4" xfId="1056" xr:uid="{00000000-0005-0000-0000-000048080000}"/>
    <cellStyle name="Komma 5 4 3 4 2" xfId="4446" xr:uid="{274BF6D3-DDB0-463E-916E-8C74F5F312D5}"/>
    <cellStyle name="Komma 5 4 3 5" xfId="1311" xr:uid="{00000000-0005-0000-0000-000049080000}"/>
    <cellStyle name="Komma 5 4 3 5 2" xfId="4701" xr:uid="{F9EC0889-1274-463F-B3DA-EEAE2015A63A}"/>
    <cellStyle name="Komma 5 4 3 6" xfId="1826" xr:uid="{00000000-0005-0000-0000-00004A080000}"/>
    <cellStyle name="Komma 5 4 3 6 2" xfId="5214" xr:uid="{910B44A8-FE47-4CC3-8090-DC2C0552A84E}"/>
    <cellStyle name="Komma 5 4 3 7" xfId="2082" xr:uid="{00000000-0005-0000-0000-00004B080000}"/>
    <cellStyle name="Komma 5 4 3 7 2" xfId="5470" xr:uid="{4D98FD31-5CD8-49A1-8D63-6E2A73AB4012}"/>
    <cellStyle name="Komma 5 4 3 8" xfId="2598" xr:uid="{75FB6AB5-87CC-4C44-AACC-B1DCB0C9596A}"/>
    <cellStyle name="Komma 5 4 3 9" xfId="3073" xr:uid="{8BBF2DCF-8226-4DF1-86DA-21E60123EF95}"/>
    <cellStyle name="Komma 5 4 4" xfId="575" xr:uid="{00000000-0005-0000-0000-00004C080000}"/>
    <cellStyle name="Komma 5 4 4 2" xfId="1514" xr:uid="{00000000-0005-0000-0000-00004D080000}"/>
    <cellStyle name="Komma 5 4 4 2 2" xfId="3494" xr:uid="{03D70C12-7399-412C-BACE-909FA60FFC81}"/>
    <cellStyle name="Komma 5 4 4 2 3" xfId="4902" xr:uid="{5DE9F605-A0D5-4E73-B309-0258494CF3CA}"/>
    <cellStyle name="Komma 5 4 4 3" xfId="2283" xr:uid="{00000000-0005-0000-0000-00004E080000}"/>
    <cellStyle name="Komma 5 4 4 3 2" xfId="5671" xr:uid="{E9804355-BEEB-4FF7-928C-BF78A2D4D990}"/>
    <cellStyle name="Komma 5 4 4 4" xfId="2801" xr:uid="{7937635D-A868-4747-A4A5-DD0B8A5F0B95}"/>
    <cellStyle name="Komma 5 4 4 5" xfId="4134" xr:uid="{EC6AC085-E37A-4CD7-9093-AD1981496123}"/>
    <cellStyle name="Komma 5 4 5" xfId="317" xr:uid="{00000000-0005-0000-0000-00004F080000}"/>
    <cellStyle name="Komma 5 4 5 2" xfId="3237" xr:uid="{B9F9A30B-AEB1-4D14-85BF-4405B7EE348D}"/>
    <cellStyle name="Komma 5 4 5 3" xfId="3878" xr:uid="{A7A7B44F-71D8-4809-9013-794233EB0258}"/>
    <cellStyle name="Komma 5 4 6" xfId="1002" xr:uid="{00000000-0005-0000-0000-000050080000}"/>
    <cellStyle name="Komma 5 4 6 2" xfId="4392" xr:uid="{E35153B0-DC06-435F-B229-3E7239052398}"/>
    <cellStyle name="Komma 5 4 7" xfId="1257" xr:uid="{00000000-0005-0000-0000-000051080000}"/>
    <cellStyle name="Komma 5 4 7 2" xfId="4647" xr:uid="{DB8820F0-74A6-4BDD-A9A4-FCD34BC49FF7}"/>
    <cellStyle name="Komma 5 4 8" xfId="1772" xr:uid="{00000000-0005-0000-0000-000052080000}"/>
    <cellStyle name="Komma 5 4 8 2" xfId="5160" xr:uid="{65CAB872-7445-453A-92BE-C3FD41A4A5F6}"/>
    <cellStyle name="Komma 5 4 9" xfId="2028" xr:uid="{00000000-0005-0000-0000-000053080000}"/>
    <cellStyle name="Komma 5 4 9 2" xfId="5416" xr:uid="{F3B79B6A-AE84-4DCB-99B2-ECA6126A41B9}"/>
    <cellStyle name="Komma 5 5" xfId="42" xr:uid="{00000000-0005-0000-0000-000054080000}"/>
    <cellStyle name="Komma 5 5 10" xfId="2527" xr:uid="{F6CFC5E6-0382-438D-903F-4E905CDC3090}"/>
    <cellStyle name="Komma 5 5 11" xfId="3150" xr:uid="{ADFDC7D8-6148-43A0-BF12-3A337B95089B}"/>
    <cellStyle name="Komma 5 5 2" xfId="212" xr:uid="{00000000-0005-0000-0000-000055080000}"/>
    <cellStyle name="Komma 5 5 2 2" xfId="728" xr:uid="{00000000-0005-0000-0000-000056080000}"/>
    <cellStyle name="Komma 5 5 2 2 2" xfId="1667" xr:uid="{00000000-0005-0000-0000-000057080000}"/>
    <cellStyle name="Komma 5 5 2 2 2 2" xfId="3647" xr:uid="{2C5E3D6C-F852-4666-8F01-6CFE0718EEFE}"/>
    <cellStyle name="Komma 5 5 2 2 2 3" xfId="5055" xr:uid="{8666191B-8D69-497C-A378-7AE0EF9968C5}"/>
    <cellStyle name="Komma 5 5 2 2 3" xfId="2436" xr:uid="{00000000-0005-0000-0000-000058080000}"/>
    <cellStyle name="Komma 5 5 2 2 3 2" xfId="5824" xr:uid="{C3BDFB2E-542E-4BB5-9CFC-CD6A16872E9F}"/>
    <cellStyle name="Komma 5 5 2 2 4" xfId="2954" xr:uid="{7DEB56B1-07A7-45B1-9DE7-1CC763BE8679}"/>
    <cellStyle name="Komma 5 5 2 2 5" xfId="4287" xr:uid="{025A7A81-6717-478F-95DD-12CD9AE826E9}"/>
    <cellStyle name="Komma 5 5 2 3" xfId="470" xr:uid="{00000000-0005-0000-0000-000059080000}"/>
    <cellStyle name="Komma 5 5 2 3 2" xfId="3390" xr:uid="{F139CF9D-7D4E-424E-AC4E-EEFEA078FA93}"/>
    <cellStyle name="Komma 5 5 2 3 3" xfId="4031" xr:uid="{C3090BE0-065E-4C84-A634-07D114C5C407}"/>
    <cellStyle name="Komma 5 5 2 4" xfId="1155" xr:uid="{00000000-0005-0000-0000-00005A080000}"/>
    <cellStyle name="Komma 5 5 2 4 2" xfId="4545" xr:uid="{A9DA6C73-F81C-457B-92BA-4C593469940C}"/>
    <cellStyle name="Komma 5 5 2 5" xfId="1410" xr:uid="{00000000-0005-0000-0000-00005B080000}"/>
    <cellStyle name="Komma 5 5 2 5 2" xfId="4800" xr:uid="{617C1143-FE69-4A17-91AC-DE0CACB152C1}"/>
    <cellStyle name="Komma 5 5 2 6" xfId="1925" xr:uid="{00000000-0005-0000-0000-00005C080000}"/>
    <cellStyle name="Komma 5 5 2 6 2" xfId="5313" xr:uid="{FBC30337-328B-4035-9D5C-476666DB2B62}"/>
    <cellStyle name="Komma 5 5 2 7" xfId="2181" xr:uid="{00000000-0005-0000-0000-00005D080000}"/>
    <cellStyle name="Komma 5 5 2 7 2" xfId="5569" xr:uid="{8547D10A-CD14-453F-9DCC-CA15C3860F87}"/>
    <cellStyle name="Komma 5 5 2 8" xfId="2697" xr:uid="{AD8E950A-A448-4B5F-8498-A70D433560C3}"/>
    <cellStyle name="Komma 5 5 2 9" xfId="3775" xr:uid="{00DCAAA5-0E66-4E99-8D3E-423AC31F241F}"/>
    <cellStyle name="Komma 5 5 3" xfId="157" xr:uid="{00000000-0005-0000-0000-00005E080000}"/>
    <cellStyle name="Komma 5 5 3 2" xfId="673" xr:uid="{00000000-0005-0000-0000-00005F080000}"/>
    <cellStyle name="Komma 5 5 3 2 2" xfId="1612" xr:uid="{00000000-0005-0000-0000-000060080000}"/>
    <cellStyle name="Komma 5 5 3 2 2 2" xfId="3592" xr:uid="{7B2599CB-EAB3-4203-8E8E-49F962A54023}"/>
    <cellStyle name="Komma 5 5 3 2 2 3" xfId="5000" xr:uid="{2102B8E0-FA55-4F33-AF5B-267530A7A232}"/>
    <cellStyle name="Komma 5 5 3 2 3" xfId="2381" xr:uid="{00000000-0005-0000-0000-000061080000}"/>
    <cellStyle name="Komma 5 5 3 2 3 2" xfId="5769" xr:uid="{BECC3AD3-877A-4CD8-99B9-7B8950A2CD75}"/>
    <cellStyle name="Komma 5 5 3 2 4" xfId="2899" xr:uid="{F56C02EA-2DFD-481D-85FB-70552F0D6E1D}"/>
    <cellStyle name="Komma 5 5 3 2 5" xfId="4232" xr:uid="{E6DC8BDC-27BF-4E28-9525-A37104EC8219}"/>
    <cellStyle name="Komma 5 5 3 3" xfId="415" xr:uid="{00000000-0005-0000-0000-000062080000}"/>
    <cellStyle name="Komma 5 5 3 3 2" xfId="3335" xr:uid="{4D825981-A263-48B3-9D8F-75F77B66A755}"/>
    <cellStyle name="Komma 5 5 3 3 3" xfId="3976" xr:uid="{993675F1-93BD-4ACB-B5A9-06F64D342D10}"/>
    <cellStyle name="Komma 5 5 3 4" xfId="1100" xr:uid="{00000000-0005-0000-0000-000063080000}"/>
    <cellStyle name="Komma 5 5 3 4 2" xfId="4490" xr:uid="{F0972992-EE1E-4AF6-8C27-78B89D9B798E}"/>
    <cellStyle name="Komma 5 5 3 5" xfId="1355" xr:uid="{00000000-0005-0000-0000-000064080000}"/>
    <cellStyle name="Komma 5 5 3 5 2" xfId="4745" xr:uid="{C7CC170C-473D-4EA9-8EA0-AC7756F5CD9C}"/>
    <cellStyle name="Komma 5 5 3 6" xfId="1870" xr:uid="{00000000-0005-0000-0000-000065080000}"/>
    <cellStyle name="Komma 5 5 3 6 2" xfId="5258" xr:uid="{7F960868-C860-4D1C-A0A5-F0E4E0C9314F}"/>
    <cellStyle name="Komma 5 5 3 7" xfId="2126" xr:uid="{00000000-0005-0000-0000-000066080000}"/>
    <cellStyle name="Komma 5 5 3 7 2" xfId="5514" xr:uid="{5ED6313A-739F-4BE0-995E-AD49CE8E2196}"/>
    <cellStyle name="Komma 5 5 3 8" xfId="2642" xr:uid="{3EC8A7A8-CB65-4AF5-BBD2-53EE765FCAC1}"/>
    <cellStyle name="Komma 5 5 3 9" xfId="3029" xr:uid="{BB8D6E67-7689-4650-8630-7827AD54A521}"/>
    <cellStyle name="Komma 5 5 4" xfId="558" xr:uid="{00000000-0005-0000-0000-000067080000}"/>
    <cellStyle name="Komma 5 5 4 2" xfId="1497" xr:uid="{00000000-0005-0000-0000-000068080000}"/>
    <cellStyle name="Komma 5 5 4 2 2" xfId="3477" xr:uid="{4D4B0843-09DB-42C7-A729-D860B0CB3CE1}"/>
    <cellStyle name="Komma 5 5 4 2 3" xfId="4885" xr:uid="{9EB8AB62-3A97-4761-8894-89277565C1A7}"/>
    <cellStyle name="Komma 5 5 4 3" xfId="2266" xr:uid="{00000000-0005-0000-0000-000069080000}"/>
    <cellStyle name="Komma 5 5 4 3 2" xfId="5654" xr:uid="{7032EB09-E13F-4925-AC99-2D169A3EDF36}"/>
    <cellStyle name="Komma 5 5 4 4" xfId="2784" xr:uid="{EAA10C81-37F4-476F-9137-3E6E0E548A69}"/>
    <cellStyle name="Komma 5 5 4 5" xfId="4117" xr:uid="{DA4DE5FF-BA71-4DE4-9C8E-E07BA28B9830}"/>
    <cellStyle name="Komma 5 5 5" xfId="300" xr:uid="{00000000-0005-0000-0000-00006A080000}"/>
    <cellStyle name="Komma 5 5 5 2" xfId="3220" xr:uid="{58A205DA-7C64-4264-BE67-8C107135F267}"/>
    <cellStyle name="Komma 5 5 5 3" xfId="3861" xr:uid="{3D1964DB-4E77-4DD6-883F-10AF67FA4684}"/>
    <cellStyle name="Komma 5 5 6" xfId="985" xr:uid="{00000000-0005-0000-0000-00006B080000}"/>
    <cellStyle name="Komma 5 5 6 2" xfId="4375" xr:uid="{4B25C5E8-07C4-4F3D-A1AB-50AD25EA506C}"/>
    <cellStyle name="Komma 5 5 7" xfId="1240" xr:uid="{00000000-0005-0000-0000-00006C080000}"/>
    <cellStyle name="Komma 5 5 7 2" xfId="4630" xr:uid="{027F2818-5A4D-4DDD-A561-157549552EBE}"/>
    <cellStyle name="Komma 5 5 8" xfId="1755" xr:uid="{00000000-0005-0000-0000-00006D080000}"/>
    <cellStyle name="Komma 5 5 8 2" xfId="5143" xr:uid="{7F9029D7-C846-4251-8B50-7A2D890D869A}"/>
    <cellStyle name="Komma 5 5 9" xfId="2011" xr:uid="{00000000-0005-0000-0000-00006E080000}"/>
    <cellStyle name="Komma 5 5 9 2" xfId="5399" xr:uid="{133FD109-25BA-4B41-8909-1C291F6D4E38}"/>
    <cellStyle name="Komma 5 6" xfId="175" xr:uid="{00000000-0005-0000-0000-00006F080000}"/>
    <cellStyle name="Komma 5 6 2" xfId="691" xr:uid="{00000000-0005-0000-0000-000070080000}"/>
    <cellStyle name="Komma 5 6 2 2" xfId="1630" xr:uid="{00000000-0005-0000-0000-000071080000}"/>
    <cellStyle name="Komma 5 6 2 2 2" xfId="3610" xr:uid="{067D9042-C4AB-4287-8F66-69F76AABF83D}"/>
    <cellStyle name="Komma 5 6 2 2 3" xfId="5018" xr:uid="{FE6B0B1B-E477-4BF0-8084-4289FE9186EB}"/>
    <cellStyle name="Komma 5 6 2 3" xfId="2399" xr:uid="{00000000-0005-0000-0000-000072080000}"/>
    <cellStyle name="Komma 5 6 2 3 2" xfId="5787" xr:uid="{763C83F8-896E-47D8-9219-0C1A62F3BEE3}"/>
    <cellStyle name="Komma 5 6 2 4" xfId="2917" xr:uid="{06216FC5-0AF6-441C-98E0-82629E20DAA9}"/>
    <cellStyle name="Komma 5 6 2 5" xfId="4250" xr:uid="{76DB0201-B460-4A5A-B321-F0AF37B69A80}"/>
    <cellStyle name="Komma 5 6 3" xfId="433" xr:uid="{00000000-0005-0000-0000-000073080000}"/>
    <cellStyle name="Komma 5 6 3 2" xfId="3353" xr:uid="{6632EA68-B0E6-485F-872D-B73581D30797}"/>
    <cellStyle name="Komma 5 6 3 3" xfId="3994" xr:uid="{768322EA-BF3B-4AC1-A3D7-667092C8A09F}"/>
    <cellStyle name="Komma 5 6 4" xfId="1118" xr:uid="{00000000-0005-0000-0000-000074080000}"/>
    <cellStyle name="Komma 5 6 4 2" xfId="4508" xr:uid="{98953677-679F-413E-9960-C111CC604D64}"/>
    <cellStyle name="Komma 5 6 5" xfId="1373" xr:uid="{00000000-0005-0000-0000-000075080000}"/>
    <cellStyle name="Komma 5 6 5 2" xfId="4763" xr:uid="{9CCC8381-8F9C-4E21-B2CF-15FD14BA150A}"/>
    <cellStyle name="Komma 5 6 6" xfId="1888" xr:uid="{00000000-0005-0000-0000-000076080000}"/>
    <cellStyle name="Komma 5 6 6 2" xfId="5276" xr:uid="{FC9651B2-52CF-4F05-897A-9D0AE8CF2CB7}"/>
    <cellStyle name="Komma 5 6 7" xfId="2144" xr:uid="{00000000-0005-0000-0000-000077080000}"/>
    <cellStyle name="Komma 5 6 7 2" xfId="5532" xr:uid="{443C9074-69D0-469E-A7EA-07912957E3EC}"/>
    <cellStyle name="Komma 5 6 8" xfId="2660" xr:uid="{15E9F010-457B-4CF7-8BBD-CAE4612CD035}"/>
    <cellStyle name="Komma 5 6 9" xfId="3738" xr:uid="{1A115B63-9F88-43B2-AC0A-68C564FAD289}"/>
    <cellStyle name="Komma 5 7" xfId="94" xr:uid="{00000000-0005-0000-0000-000078080000}"/>
    <cellStyle name="Komma 5 7 2" xfId="610" xr:uid="{00000000-0005-0000-0000-000079080000}"/>
    <cellStyle name="Komma 5 7 2 2" xfId="1549" xr:uid="{00000000-0005-0000-0000-00007A080000}"/>
    <cellStyle name="Komma 5 7 2 2 2" xfId="3529" xr:uid="{6435AF61-390B-4694-BFC4-360676CB6D51}"/>
    <cellStyle name="Komma 5 7 2 2 3" xfId="4937" xr:uid="{69B64A01-6C4B-4056-BDAB-B716AFE3D987}"/>
    <cellStyle name="Komma 5 7 2 3" xfId="2318" xr:uid="{00000000-0005-0000-0000-00007B080000}"/>
    <cellStyle name="Komma 5 7 2 3 2" xfId="5706" xr:uid="{D328383F-9EB1-49B7-A69A-6C3116FFD35D}"/>
    <cellStyle name="Komma 5 7 2 4" xfId="2836" xr:uid="{062B64EE-7BA9-45DC-896D-D66D894431BD}"/>
    <cellStyle name="Komma 5 7 2 5" xfId="4169" xr:uid="{DCB637BA-27FD-4613-AFA6-C1320150192D}"/>
    <cellStyle name="Komma 5 7 3" xfId="352" xr:uid="{00000000-0005-0000-0000-00007C080000}"/>
    <cellStyle name="Komma 5 7 3 2" xfId="3272" xr:uid="{73FA1CA7-5E81-4760-B72B-957DE59708F2}"/>
    <cellStyle name="Komma 5 7 3 3" xfId="3913" xr:uid="{CB2928AB-08D8-47FE-B2F9-D9FC334A4F8D}"/>
    <cellStyle name="Komma 5 7 4" xfId="1037" xr:uid="{00000000-0005-0000-0000-00007D080000}"/>
    <cellStyle name="Komma 5 7 4 2" xfId="4427" xr:uid="{AD6B0DBD-DF69-4A82-9A32-4C0F3FB456F4}"/>
    <cellStyle name="Komma 5 7 5" xfId="1292" xr:uid="{00000000-0005-0000-0000-00007E080000}"/>
    <cellStyle name="Komma 5 7 5 2" xfId="4682" xr:uid="{25D2E28B-FC45-4ECE-8161-779EB4D9688B}"/>
    <cellStyle name="Komma 5 7 6" xfId="1807" xr:uid="{00000000-0005-0000-0000-00007F080000}"/>
    <cellStyle name="Komma 5 7 6 2" xfId="5195" xr:uid="{6888B019-5E4A-4E07-8B71-A0FC7DA45D9E}"/>
    <cellStyle name="Komma 5 7 7" xfId="2063" xr:uid="{00000000-0005-0000-0000-000080080000}"/>
    <cellStyle name="Komma 5 7 7 2" xfId="5451" xr:uid="{D0EE40C9-DE59-4695-8C34-F3446DB3537D}"/>
    <cellStyle name="Komma 5 7 8" xfId="2579" xr:uid="{210EE7E5-F2CF-4E2A-91C6-195844B99117}"/>
    <cellStyle name="Komma 5 7 9" xfId="3092" xr:uid="{A774C489-3937-416E-A7B4-FAA58F7DA713}"/>
    <cellStyle name="Komma 5 8" xfId="521" xr:uid="{00000000-0005-0000-0000-000081080000}"/>
    <cellStyle name="Komma 5 8 2" xfId="1460" xr:uid="{00000000-0005-0000-0000-000082080000}"/>
    <cellStyle name="Komma 5 8 2 2" xfId="3440" xr:uid="{63FA1447-A5E4-422B-BF24-238B73700BA0}"/>
    <cellStyle name="Komma 5 8 2 3" xfId="4848" xr:uid="{07AD83FF-D520-4FF7-A2C8-E1A5DC081E2D}"/>
    <cellStyle name="Komma 5 8 3" xfId="2229" xr:uid="{00000000-0005-0000-0000-000083080000}"/>
    <cellStyle name="Komma 5 8 3 2" xfId="5617" xr:uid="{8AD23AB3-0609-4645-8CE5-7240B3BAC6B7}"/>
    <cellStyle name="Komma 5 8 4" xfId="2747" xr:uid="{C1909F6E-C6AC-4EED-AA1D-F3D7FBA1EDDB}"/>
    <cellStyle name="Komma 5 8 5" xfId="4080" xr:uid="{348DA02C-CF41-434D-9302-8D5116F8A97D}"/>
    <cellStyle name="Komma 5 9" xfId="263" xr:uid="{00000000-0005-0000-0000-000084080000}"/>
    <cellStyle name="Komma 5 9 2" xfId="3735" xr:uid="{00C0F475-DD21-4284-AAD9-31C120E4C192}"/>
    <cellStyle name="Komma 5 9 3" xfId="3174" xr:uid="{FD39F295-7CCB-4FE6-8A16-D0A7CAF8EF4F}"/>
    <cellStyle name="Komma 5 9 4" xfId="3824" xr:uid="{9E43CCF1-7B29-48B8-B016-EBFD51601B9A}"/>
    <cellStyle name="Komma 6" xfId="12" xr:uid="{00000000-0005-0000-0000-000085080000}"/>
    <cellStyle name="Komma 6 10" xfId="1725" xr:uid="{00000000-0005-0000-0000-000086080000}"/>
    <cellStyle name="Komma 6 10 2" xfId="5113" xr:uid="{812DF0B8-9B29-46F9-AA75-A6308EF4B9D8}"/>
    <cellStyle name="Komma 6 11" xfId="1981" xr:uid="{00000000-0005-0000-0000-000087080000}"/>
    <cellStyle name="Komma 6 11 2" xfId="5369" xr:uid="{2BA8750C-53F1-451E-BA19-49FD438F62B0}"/>
    <cellStyle name="Komma 6 12" xfId="2497" xr:uid="{EC732ABB-04A1-47FE-9E18-F72581B3F366}"/>
    <cellStyle name="Komma 6 13" xfId="3135" xr:uid="{32C10932-C44C-41E9-BD06-63468CF5560A}"/>
    <cellStyle name="Komma 6 2" xfId="66" xr:uid="{00000000-0005-0000-0000-000088080000}"/>
    <cellStyle name="Komma 6 2 10" xfId="2551" xr:uid="{7CE0581E-9B78-4C10-BBCA-61A0A9DDD325}"/>
    <cellStyle name="Komma 6 2 11" xfId="2484" xr:uid="{7DC45B35-88C9-48F0-8CD5-0DCB6CFA7E90}"/>
    <cellStyle name="Komma 6 2 2" xfId="236" xr:uid="{00000000-0005-0000-0000-000089080000}"/>
    <cellStyle name="Komma 6 2 2 2" xfId="752" xr:uid="{00000000-0005-0000-0000-00008A080000}"/>
    <cellStyle name="Komma 6 2 2 2 2" xfId="1691" xr:uid="{00000000-0005-0000-0000-00008B080000}"/>
    <cellStyle name="Komma 6 2 2 2 2 2" xfId="3671" xr:uid="{2F9D8DF6-5B1E-484B-8E24-6549417A3ABE}"/>
    <cellStyle name="Komma 6 2 2 2 2 3" xfId="5079" xr:uid="{49777347-A947-4DE3-AB8D-7028647E481A}"/>
    <cellStyle name="Komma 6 2 2 2 3" xfId="2460" xr:uid="{00000000-0005-0000-0000-00008C080000}"/>
    <cellStyle name="Komma 6 2 2 2 3 2" xfId="5848" xr:uid="{0E61DE5D-5B7F-497E-BBFB-1FB24ABB7308}"/>
    <cellStyle name="Komma 6 2 2 2 4" xfId="2978" xr:uid="{244553EC-D204-4BA9-9DA1-DE2798B1F7EA}"/>
    <cellStyle name="Komma 6 2 2 2 5" xfId="4311" xr:uid="{28DCEA50-0044-47E0-BAFF-22B96234E87D}"/>
    <cellStyle name="Komma 6 2 2 3" xfId="494" xr:uid="{00000000-0005-0000-0000-00008D080000}"/>
    <cellStyle name="Komma 6 2 2 3 2" xfId="3414" xr:uid="{8AF7CEE6-6BAC-4782-8A45-C19575638F93}"/>
    <cellStyle name="Komma 6 2 2 3 3" xfId="4055" xr:uid="{3BBC86A9-15BD-454F-9D32-8EA3D751845B}"/>
    <cellStyle name="Komma 6 2 2 4" xfId="1179" xr:uid="{00000000-0005-0000-0000-00008E080000}"/>
    <cellStyle name="Komma 6 2 2 4 2" xfId="4569" xr:uid="{23584422-EBFE-4A84-84A5-6E597585BF57}"/>
    <cellStyle name="Komma 6 2 2 5" xfId="1434" xr:uid="{00000000-0005-0000-0000-00008F080000}"/>
    <cellStyle name="Komma 6 2 2 5 2" xfId="4824" xr:uid="{8245FC35-DD4C-418B-B0C3-A414F75607D0}"/>
    <cellStyle name="Komma 6 2 2 6" xfId="1949" xr:uid="{00000000-0005-0000-0000-000090080000}"/>
    <cellStyle name="Komma 6 2 2 6 2" xfId="5337" xr:uid="{6238D543-BE6B-4499-87B7-5CAF28EEDD48}"/>
    <cellStyle name="Komma 6 2 2 7" xfId="2205" xr:uid="{00000000-0005-0000-0000-000091080000}"/>
    <cellStyle name="Komma 6 2 2 7 2" xfId="5593" xr:uid="{0365616E-7952-4633-AECB-7BF8D78DCE6C}"/>
    <cellStyle name="Komma 6 2 2 8" xfId="2721" xr:uid="{94ABED75-BB11-497E-A849-F796289C324A}"/>
    <cellStyle name="Komma 6 2 2 9" xfId="3799" xr:uid="{214AD885-21DD-4993-9F13-D0E2A130A8AC}"/>
    <cellStyle name="Komma 6 2 3" xfId="120" xr:uid="{00000000-0005-0000-0000-000092080000}"/>
    <cellStyle name="Komma 6 2 3 2" xfId="636" xr:uid="{00000000-0005-0000-0000-000093080000}"/>
    <cellStyle name="Komma 6 2 3 2 2" xfId="1575" xr:uid="{00000000-0005-0000-0000-000094080000}"/>
    <cellStyle name="Komma 6 2 3 2 2 2" xfId="3555" xr:uid="{24EE0A5F-8E7F-4C8B-BF4D-34010698D605}"/>
    <cellStyle name="Komma 6 2 3 2 2 3" xfId="4963" xr:uid="{C952300C-FDF0-4209-970A-4F9C1DDC290B}"/>
    <cellStyle name="Komma 6 2 3 2 3" xfId="2344" xr:uid="{00000000-0005-0000-0000-000095080000}"/>
    <cellStyle name="Komma 6 2 3 2 3 2" xfId="5732" xr:uid="{F97C9FA3-C596-45CC-BF5E-EB2488EA34E5}"/>
    <cellStyle name="Komma 6 2 3 2 4" xfId="2862" xr:uid="{FC8ED7FB-6789-4E5B-A71B-484E1A323D70}"/>
    <cellStyle name="Komma 6 2 3 2 5" xfId="4195" xr:uid="{CB425B8A-E0AA-474D-ADD5-E7B2B0C25AC2}"/>
    <cellStyle name="Komma 6 2 3 3" xfId="378" xr:uid="{00000000-0005-0000-0000-000096080000}"/>
    <cellStyle name="Komma 6 2 3 3 2" xfId="3298" xr:uid="{0E5A30AE-391C-4B2F-AB9F-40325DF14330}"/>
    <cellStyle name="Komma 6 2 3 3 3" xfId="3939" xr:uid="{212A8CE8-4F19-4913-89B1-37A09A1E5728}"/>
    <cellStyle name="Komma 6 2 3 4" xfId="1063" xr:uid="{00000000-0005-0000-0000-000097080000}"/>
    <cellStyle name="Komma 6 2 3 4 2" xfId="4453" xr:uid="{F98E8AA9-FB36-4254-A825-E06ECC2B8DED}"/>
    <cellStyle name="Komma 6 2 3 5" xfId="1318" xr:uid="{00000000-0005-0000-0000-000098080000}"/>
    <cellStyle name="Komma 6 2 3 5 2" xfId="4708" xr:uid="{452BA1CD-9FFC-4BBC-B79B-F109440FDAC3}"/>
    <cellStyle name="Komma 6 2 3 6" xfId="1833" xr:uid="{00000000-0005-0000-0000-000099080000}"/>
    <cellStyle name="Komma 6 2 3 6 2" xfId="5221" xr:uid="{396B5BB0-5A9D-48E7-A25A-29EC959E5D9E}"/>
    <cellStyle name="Komma 6 2 3 7" xfId="2089" xr:uid="{00000000-0005-0000-0000-00009A080000}"/>
    <cellStyle name="Komma 6 2 3 7 2" xfId="5477" xr:uid="{A76C8717-BE32-457B-AFE6-C45C56FD7BE7}"/>
    <cellStyle name="Komma 6 2 3 8" xfId="2605" xr:uid="{3ED37E07-A5C0-43CB-AFEF-A8486397EC65}"/>
    <cellStyle name="Komma 6 2 3 9" xfId="3066" xr:uid="{D2C5F79E-EC10-40D6-98AC-800A8A668BA4}"/>
    <cellStyle name="Komma 6 2 4" xfId="582" xr:uid="{00000000-0005-0000-0000-00009B080000}"/>
    <cellStyle name="Komma 6 2 4 2" xfId="1521" xr:uid="{00000000-0005-0000-0000-00009C080000}"/>
    <cellStyle name="Komma 6 2 4 2 2" xfId="3501" xr:uid="{F5B87D27-8F94-456D-BE3D-9BA2EB6E0E00}"/>
    <cellStyle name="Komma 6 2 4 2 3" xfId="4909" xr:uid="{55AE132E-B560-410E-AEB0-4F2DEDA76094}"/>
    <cellStyle name="Komma 6 2 4 3" xfId="2290" xr:uid="{00000000-0005-0000-0000-00009D080000}"/>
    <cellStyle name="Komma 6 2 4 3 2" xfId="5678" xr:uid="{A74C1899-D137-4084-8C11-5CB056DB4822}"/>
    <cellStyle name="Komma 6 2 4 4" xfId="2808" xr:uid="{565A6B72-4722-40CA-A8FD-C1D2BC5420AB}"/>
    <cellStyle name="Komma 6 2 4 5" xfId="4141" xr:uid="{E0B57F02-5D2A-48B9-A7DF-8603B42A57D4}"/>
    <cellStyle name="Komma 6 2 5" xfId="324" xr:uid="{00000000-0005-0000-0000-00009E080000}"/>
    <cellStyle name="Komma 6 2 5 2" xfId="3244" xr:uid="{0E8DA27A-C67A-47BA-96E7-7CF244267387}"/>
    <cellStyle name="Komma 6 2 5 3" xfId="3885" xr:uid="{F51F04B9-7219-433F-BB38-6F172530E120}"/>
    <cellStyle name="Komma 6 2 6" xfId="1009" xr:uid="{00000000-0005-0000-0000-00009F080000}"/>
    <cellStyle name="Komma 6 2 6 2" xfId="4399" xr:uid="{3815E8F9-2D90-43D4-983D-362FBAFE7780}"/>
    <cellStyle name="Komma 6 2 7" xfId="1264" xr:uid="{00000000-0005-0000-0000-0000A0080000}"/>
    <cellStyle name="Komma 6 2 7 2" xfId="4654" xr:uid="{4990A3C2-E25F-49A4-BAF0-1B3EAA646447}"/>
    <cellStyle name="Komma 6 2 8" xfId="1779" xr:uid="{00000000-0005-0000-0000-0000A1080000}"/>
    <cellStyle name="Komma 6 2 8 2" xfId="5167" xr:uid="{1344A194-A319-4FC7-A24B-6C2C9CD9885B}"/>
    <cellStyle name="Komma 6 2 9" xfId="2035" xr:uid="{00000000-0005-0000-0000-0000A2080000}"/>
    <cellStyle name="Komma 6 2 9 2" xfId="5423" xr:uid="{B3B9183A-537C-4A6D-8049-7DBB458CE392}"/>
    <cellStyle name="Komma 6 3" xfId="53" xr:uid="{00000000-0005-0000-0000-0000A3080000}"/>
    <cellStyle name="Komma 6 3 10" xfId="2538" xr:uid="{C5E1AC7E-6D22-4159-94D1-2F5D837C44AF}"/>
    <cellStyle name="Komma 6 3 11" xfId="3113" xr:uid="{646D6FDE-419C-45D4-9A81-B553950C9CB5}"/>
    <cellStyle name="Komma 6 3 2" xfId="223" xr:uid="{00000000-0005-0000-0000-0000A4080000}"/>
    <cellStyle name="Komma 6 3 2 2" xfId="739" xr:uid="{00000000-0005-0000-0000-0000A5080000}"/>
    <cellStyle name="Komma 6 3 2 2 2" xfId="1678" xr:uid="{00000000-0005-0000-0000-0000A6080000}"/>
    <cellStyle name="Komma 6 3 2 2 2 2" xfId="3658" xr:uid="{696DF5D5-9613-4E32-B03F-62EB4DA5C3A8}"/>
    <cellStyle name="Komma 6 3 2 2 2 3" xfId="5066" xr:uid="{BDDA04C2-E781-40EC-97F3-920AF897C525}"/>
    <cellStyle name="Komma 6 3 2 2 3" xfId="2447" xr:uid="{00000000-0005-0000-0000-0000A7080000}"/>
    <cellStyle name="Komma 6 3 2 2 3 2" xfId="5835" xr:uid="{9FE772F7-A012-480C-ADBA-78EB06FE868F}"/>
    <cellStyle name="Komma 6 3 2 2 4" xfId="2965" xr:uid="{F58A99F4-D955-4741-B18E-6999179B12E2}"/>
    <cellStyle name="Komma 6 3 2 2 5" xfId="4298" xr:uid="{F033BD0D-3966-4214-B818-531A44157F21}"/>
    <cellStyle name="Komma 6 3 2 3" xfId="481" xr:uid="{00000000-0005-0000-0000-0000A8080000}"/>
    <cellStyle name="Komma 6 3 2 3 2" xfId="3401" xr:uid="{6AE68093-DC54-4778-B9F7-2757AB35C718}"/>
    <cellStyle name="Komma 6 3 2 3 3" xfId="4042" xr:uid="{79B38744-63F3-40D1-B4C5-C4DA85167C92}"/>
    <cellStyle name="Komma 6 3 2 4" xfId="1166" xr:uid="{00000000-0005-0000-0000-0000A9080000}"/>
    <cellStyle name="Komma 6 3 2 4 2" xfId="4556" xr:uid="{3E96D8CA-F260-4579-86F0-870475E45E2E}"/>
    <cellStyle name="Komma 6 3 2 5" xfId="1421" xr:uid="{00000000-0005-0000-0000-0000AA080000}"/>
    <cellStyle name="Komma 6 3 2 5 2" xfId="4811" xr:uid="{305EE496-E660-464A-9344-CA10B3027A1B}"/>
    <cellStyle name="Komma 6 3 2 6" xfId="1936" xr:uid="{00000000-0005-0000-0000-0000AB080000}"/>
    <cellStyle name="Komma 6 3 2 6 2" xfId="5324" xr:uid="{15E402ED-2B2B-4A06-A36D-45EA040D9190}"/>
    <cellStyle name="Komma 6 3 2 7" xfId="2192" xr:uid="{00000000-0005-0000-0000-0000AC080000}"/>
    <cellStyle name="Komma 6 3 2 7 2" xfId="5580" xr:uid="{5558384C-9A57-4DBE-8B55-1D771310DFC7}"/>
    <cellStyle name="Komma 6 3 2 8" xfId="2708" xr:uid="{935D4D2D-284C-45D0-824F-254054084CCA}"/>
    <cellStyle name="Komma 6 3 2 9" xfId="3786" xr:uid="{4D19FE27-6E22-455A-BAD7-51B66B5E0DE0}"/>
    <cellStyle name="Komma 6 3 3" xfId="143" xr:uid="{00000000-0005-0000-0000-0000AD080000}"/>
    <cellStyle name="Komma 6 3 3 2" xfId="659" xr:uid="{00000000-0005-0000-0000-0000AE080000}"/>
    <cellStyle name="Komma 6 3 3 2 2" xfId="1598" xr:uid="{00000000-0005-0000-0000-0000AF080000}"/>
    <cellStyle name="Komma 6 3 3 2 2 2" xfId="3578" xr:uid="{1E8C600B-A6B2-4450-A655-182DD24D4974}"/>
    <cellStyle name="Komma 6 3 3 2 2 3" xfId="4986" xr:uid="{2F1DD3FD-D879-4293-AE36-9CE6417B628C}"/>
    <cellStyle name="Komma 6 3 3 2 3" xfId="2367" xr:uid="{00000000-0005-0000-0000-0000B0080000}"/>
    <cellStyle name="Komma 6 3 3 2 3 2" xfId="5755" xr:uid="{A016CF15-E12F-475E-A7F4-D29E3E44D967}"/>
    <cellStyle name="Komma 6 3 3 2 4" xfId="2885" xr:uid="{03AF7D64-ABD2-4E6A-BE67-60CB184C65D0}"/>
    <cellStyle name="Komma 6 3 3 2 5" xfId="4218" xr:uid="{35068B04-2203-4F7E-87D9-A40F89422E3D}"/>
    <cellStyle name="Komma 6 3 3 3" xfId="401" xr:uid="{00000000-0005-0000-0000-0000B1080000}"/>
    <cellStyle name="Komma 6 3 3 3 2" xfId="3321" xr:uid="{D7A07D49-EB85-496B-A0C1-CAF03583C9F9}"/>
    <cellStyle name="Komma 6 3 3 3 3" xfId="3962" xr:uid="{94468BD7-B254-45A7-A861-69E646B4EE8A}"/>
    <cellStyle name="Komma 6 3 3 4" xfId="1086" xr:uid="{00000000-0005-0000-0000-0000B2080000}"/>
    <cellStyle name="Komma 6 3 3 4 2" xfId="4476" xr:uid="{80000545-ECDD-446E-AA94-26C86FA31B23}"/>
    <cellStyle name="Komma 6 3 3 5" xfId="1341" xr:uid="{00000000-0005-0000-0000-0000B3080000}"/>
    <cellStyle name="Komma 6 3 3 5 2" xfId="4731" xr:uid="{7F9A6E90-C73B-462E-B775-1739AC7AEFFC}"/>
    <cellStyle name="Komma 6 3 3 6" xfId="1856" xr:uid="{00000000-0005-0000-0000-0000B4080000}"/>
    <cellStyle name="Komma 6 3 3 6 2" xfId="5244" xr:uid="{E0E7F7AF-9FA6-4355-8132-394EE216F638}"/>
    <cellStyle name="Komma 6 3 3 7" xfId="2112" xr:uid="{00000000-0005-0000-0000-0000B5080000}"/>
    <cellStyle name="Komma 6 3 3 7 2" xfId="5500" xr:uid="{9DE2FC70-F6F9-452E-9997-A3FF35CBD6E4}"/>
    <cellStyle name="Komma 6 3 3 8" xfId="2628" xr:uid="{B8BFF855-119E-42AA-8E19-079412D8C177}"/>
    <cellStyle name="Komma 6 3 3 9" xfId="3043" xr:uid="{8F318F30-E061-40BE-B7EB-ABBFD7669AEC}"/>
    <cellStyle name="Komma 6 3 4" xfId="569" xr:uid="{00000000-0005-0000-0000-0000B6080000}"/>
    <cellStyle name="Komma 6 3 4 2" xfId="1508" xr:uid="{00000000-0005-0000-0000-0000B7080000}"/>
    <cellStyle name="Komma 6 3 4 2 2" xfId="3488" xr:uid="{0792F824-4E5D-4A95-B25C-4B893BA42549}"/>
    <cellStyle name="Komma 6 3 4 2 3" xfId="4896" xr:uid="{1F6873C6-B57A-4971-997C-00C10D34E82D}"/>
    <cellStyle name="Komma 6 3 4 3" xfId="2277" xr:uid="{00000000-0005-0000-0000-0000B8080000}"/>
    <cellStyle name="Komma 6 3 4 3 2" xfId="5665" xr:uid="{595728AA-6090-4030-BF4E-723C25F2CB4A}"/>
    <cellStyle name="Komma 6 3 4 4" xfId="2795" xr:uid="{71F7DEC2-7D2C-475A-9B1F-79F76E9B657B}"/>
    <cellStyle name="Komma 6 3 4 5" xfId="4128" xr:uid="{52B0CC38-028F-4C37-8340-E8B27BC275D5}"/>
    <cellStyle name="Komma 6 3 5" xfId="311" xr:uid="{00000000-0005-0000-0000-0000B9080000}"/>
    <cellStyle name="Komma 6 3 5 2" xfId="3231" xr:uid="{598A0321-D909-4578-AC0E-EFBC10F276F1}"/>
    <cellStyle name="Komma 6 3 5 3" xfId="3872" xr:uid="{8E93FE32-6B28-4820-8070-D43BF3F66209}"/>
    <cellStyle name="Komma 6 3 6" xfId="996" xr:uid="{00000000-0005-0000-0000-0000BA080000}"/>
    <cellStyle name="Komma 6 3 6 2" xfId="4386" xr:uid="{7C695397-051B-48E1-A359-10320AC92EA9}"/>
    <cellStyle name="Komma 6 3 7" xfId="1251" xr:uid="{00000000-0005-0000-0000-0000BB080000}"/>
    <cellStyle name="Komma 6 3 7 2" xfId="4641" xr:uid="{B06C2234-EDEA-4F6B-8F45-7F09BC441F88}"/>
    <cellStyle name="Komma 6 3 8" xfId="1766" xr:uid="{00000000-0005-0000-0000-0000BC080000}"/>
    <cellStyle name="Komma 6 3 8 2" xfId="5154" xr:uid="{8BCEB973-8F54-4DA5-9AF8-72871ACB2686}"/>
    <cellStyle name="Komma 6 3 9" xfId="2022" xr:uid="{00000000-0005-0000-0000-0000BD080000}"/>
    <cellStyle name="Komma 6 3 9 2" xfId="5410" xr:uid="{9AC8D501-6BCB-4EDA-BEE8-913FC39E2DFE}"/>
    <cellStyle name="Komma 6 4" xfId="182" xr:uid="{00000000-0005-0000-0000-0000BE080000}"/>
    <cellStyle name="Komma 6 4 2" xfId="698" xr:uid="{00000000-0005-0000-0000-0000BF080000}"/>
    <cellStyle name="Komma 6 4 2 2" xfId="1637" xr:uid="{00000000-0005-0000-0000-0000C0080000}"/>
    <cellStyle name="Komma 6 4 2 2 2" xfId="3617" xr:uid="{4E353B17-87DD-48A2-9E28-0765EEEE11DF}"/>
    <cellStyle name="Komma 6 4 2 2 3" xfId="5025" xr:uid="{7031BA2C-FEA5-433E-8FDF-7A53830087A8}"/>
    <cellStyle name="Komma 6 4 2 3" xfId="2406" xr:uid="{00000000-0005-0000-0000-0000C1080000}"/>
    <cellStyle name="Komma 6 4 2 3 2" xfId="5794" xr:uid="{E263960B-3E01-4A37-9CE0-F9324B99078E}"/>
    <cellStyle name="Komma 6 4 2 4" xfId="2924" xr:uid="{DA4C5BF0-BB99-4367-964F-092C2DD704DD}"/>
    <cellStyle name="Komma 6 4 2 5" xfId="4257" xr:uid="{8B1C0E2C-DB26-453E-A287-04D595719437}"/>
    <cellStyle name="Komma 6 4 3" xfId="440" xr:uid="{00000000-0005-0000-0000-0000C2080000}"/>
    <cellStyle name="Komma 6 4 3 2" xfId="3360" xr:uid="{D5B6ACD1-AC0F-4307-823A-7BDC352C3705}"/>
    <cellStyle name="Komma 6 4 3 3" xfId="4001" xr:uid="{80B843E1-4C4F-437A-86DB-9BF006C8E88E}"/>
    <cellStyle name="Komma 6 4 4" xfId="1125" xr:uid="{00000000-0005-0000-0000-0000C3080000}"/>
    <cellStyle name="Komma 6 4 4 2" xfId="4515" xr:uid="{30B508BC-B195-4ED7-8A59-97D5398ED81C}"/>
    <cellStyle name="Komma 6 4 5" xfId="1380" xr:uid="{00000000-0005-0000-0000-0000C4080000}"/>
    <cellStyle name="Komma 6 4 5 2" xfId="4770" xr:uid="{21646D4E-4B77-4A5D-B190-75A48FD5944D}"/>
    <cellStyle name="Komma 6 4 6" xfId="1895" xr:uid="{00000000-0005-0000-0000-0000C5080000}"/>
    <cellStyle name="Komma 6 4 6 2" xfId="5283" xr:uid="{A3D4F163-3535-4490-8786-0B059B0B660B}"/>
    <cellStyle name="Komma 6 4 7" xfId="2151" xr:uid="{00000000-0005-0000-0000-0000C6080000}"/>
    <cellStyle name="Komma 6 4 7 2" xfId="5539" xr:uid="{BE5CAD5C-A306-4B77-9A1C-C506389F8DEA}"/>
    <cellStyle name="Komma 6 4 8" xfId="2667" xr:uid="{91BC5606-4146-4BE0-947A-A25EF6DE0A60}"/>
    <cellStyle name="Komma 6 4 9" xfId="3745" xr:uid="{1ABC991F-8DC4-4C3B-A9C9-DEAF286AE366}"/>
    <cellStyle name="Komma 6 5" xfId="108" xr:uid="{00000000-0005-0000-0000-0000C7080000}"/>
    <cellStyle name="Komma 6 5 2" xfId="624" xr:uid="{00000000-0005-0000-0000-0000C8080000}"/>
    <cellStyle name="Komma 6 5 2 2" xfId="1563" xr:uid="{00000000-0005-0000-0000-0000C9080000}"/>
    <cellStyle name="Komma 6 5 2 2 2" xfId="3543" xr:uid="{3DE0BBE4-A8CA-4811-8C79-C0805A534AB8}"/>
    <cellStyle name="Komma 6 5 2 2 3" xfId="4951" xr:uid="{46498491-CE5F-4B8F-8D52-6AFFC1321750}"/>
    <cellStyle name="Komma 6 5 2 3" xfId="2332" xr:uid="{00000000-0005-0000-0000-0000CA080000}"/>
    <cellStyle name="Komma 6 5 2 3 2" xfId="5720" xr:uid="{4642BEF4-DEF4-4FE6-984B-FA4D9D5B50C9}"/>
    <cellStyle name="Komma 6 5 2 4" xfId="2850" xr:uid="{6568C0F6-8DB9-49C5-8150-263ADA3C1F98}"/>
    <cellStyle name="Komma 6 5 2 5" xfId="4183" xr:uid="{68499E1C-B1A0-4C47-8A3B-FE945716CD36}"/>
    <cellStyle name="Komma 6 5 3" xfId="366" xr:uid="{00000000-0005-0000-0000-0000CB080000}"/>
    <cellStyle name="Komma 6 5 3 2" xfId="3286" xr:uid="{FBEEED63-DC8E-4085-82A3-DB247907BA5C}"/>
    <cellStyle name="Komma 6 5 3 3" xfId="3927" xr:uid="{557B578F-0E11-4B05-BF60-E226F1E2CE94}"/>
    <cellStyle name="Komma 6 5 4" xfId="1051" xr:uid="{00000000-0005-0000-0000-0000CC080000}"/>
    <cellStyle name="Komma 6 5 4 2" xfId="4441" xr:uid="{EB0493D2-95D8-4F53-8C5F-EFC403178133}"/>
    <cellStyle name="Komma 6 5 5" xfId="1306" xr:uid="{00000000-0005-0000-0000-0000CD080000}"/>
    <cellStyle name="Komma 6 5 5 2" xfId="4696" xr:uid="{087A7DD1-B517-46B7-A89A-FD05F4B74F4C}"/>
    <cellStyle name="Komma 6 5 6" xfId="1821" xr:uid="{00000000-0005-0000-0000-0000CE080000}"/>
    <cellStyle name="Komma 6 5 6 2" xfId="5209" xr:uid="{886D6525-64BE-4057-93EE-824582EDBA10}"/>
    <cellStyle name="Komma 6 5 7" xfId="2077" xr:uid="{00000000-0005-0000-0000-0000CF080000}"/>
    <cellStyle name="Komma 6 5 7 2" xfId="5465" xr:uid="{65E5BF3A-2019-4551-8F6F-EEE41260A14B}"/>
    <cellStyle name="Komma 6 5 8" xfId="2593" xr:uid="{68442D7D-1636-4ED6-AC58-FAECDB1DB771}"/>
    <cellStyle name="Komma 6 5 9" xfId="3078" xr:uid="{95815A25-62D8-4C55-8894-54340059FBF7}"/>
    <cellStyle name="Komma 6 6" xfId="528" xr:uid="{00000000-0005-0000-0000-0000D0080000}"/>
    <cellStyle name="Komma 6 6 2" xfId="1467" xr:uid="{00000000-0005-0000-0000-0000D1080000}"/>
    <cellStyle name="Komma 6 6 2 2" xfId="3447" xr:uid="{9B19F423-2494-4D56-BF87-DB68388D80B5}"/>
    <cellStyle name="Komma 6 6 2 3" xfId="4855" xr:uid="{5D83614C-F308-47A2-9CAC-5B651EBB445C}"/>
    <cellStyle name="Komma 6 6 3" xfId="2236" xr:uid="{00000000-0005-0000-0000-0000D2080000}"/>
    <cellStyle name="Komma 6 6 3 2" xfId="5624" xr:uid="{09F987BA-4428-4AAF-BDBC-C949B144854D}"/>
    <cellStyle name="Komma 6 6 4" xfId="2754" xr:uid="{2761C705-E777-4C7B-AC66-241FAB544A29}"/>
    <cellStyle name="Komma 6 6 5" xfId="4087" xr:uid="{CA1347F3-41E3-458A-9295-1475129CC1B4}"/>
    <cellStyle name="Komma 6 7" xfId="270" xr:uid="{00000000-0005-0000-0000-0000D3080000}"/>
    <cellStyle name="Komma 6 7 2" xfId="3190" xr:uid="{8E39FE7D-D2A2-4D7F-BFD1-579B64E9D214}"/>
    <cellStyle name="Komma 6 7 3" xfId="3831" xr:uid="{2EB0DCB9-3AFD-4585-845A-6864A655358E}"/>
    <cellStyle name="Komma 6 8" xfId="955" xr:uid="{00000000-0005-0000-0000-0000D4080000}"/>
    <cellStyle name="Komma 6 8 2" xfId="4345" xr:uid="{268815BF-4F8F-4F3B-B97F-542E44FCB01E}"/>
    <cellStyle name="Komma 6 9" xfId="1210" xr:uid="{00000000-0005-0000-0000-0000D5080000}"/>
    <cellStyle name="Komma 6 9 2" xfId="4600" xr:uid="{67BC4C07-1B22-4727-9307-2787C8D7266F}"/>
    <cellStyle name="Komma 7" xfId="22" xr:uid="{00000000-0005-0000-0000-0000D6080000}"/>
    <cellStyle name="Komma 7 10" xfId="1735" xr:uid="{00000000-0005-0000-0000-0000D7080000}"/>
    <cellStyle name="Komma 7 10 2" xfId="5123" xr:uid="{0FDEEF3F-8C01-4BED-9F80-267E40B32D8A}"/>
    <cellStyle name="Komma 7 11" xfId="1991" xr:uid="{00000000-0005-0000-0000-0000D8080000}"/>
    <cellStyle name="Komma 7 11 2" xfId="5379" xr:uid="{B53EE804-5C62-4786-AE7F-D2E44B854C9E}"/>
    <cellStyle name="Komma 7 12" xfId="2507" xr:uid="{8988C6AA-B4B1-4109-AEB1-8A2DDC81922F}"/>
    <cellStyle name="Komma 7 13" xfId="3149" xr:uid="{70506F73-A495-4BE9-9AB5-3705B0FE5C16}"/>
    <cellStyle name="Komma 7 2" xfId="76" xr:uid="{00000000-0005-0000-0000-0000D9080000}"/>
    <cellStyle name="Komma 7 2 10" xfId="2561" xr:uid="{D0B3E36A-6EF8-48D1-A3D8-78B6689FE49A}"/>
    <cellStyle name="Komma 7 2 11" xfId="2487" xr:uid="{F0454D5A-57E7-4722-B3A8-D0A3AD942582}"/>
    <cellStyle name="Komma 7 2 2" xfId="246" xr:uid="{00000000-0005-0000-0000-0000DA080000}"/>
    <cellStyle name="Komma 7 2 2 2" xfId="762" xr:uid="{00000000-0005-0000-0000-0000DB080000}"/>
    <cellStyle name="Komma 7 2 2 2 2" xfId="1701" xr:uid="{00000000-0005-0000-0000-0000DC080000}"/>
    <cellStyle name="Komma 7 2 2 2 2 2" xfId="3681" xr:uid="{918CE52F-44CD-4FEF-827A-BFA1869C80C3}"/>
    <cellStyle name="Komma 7 2 2 2 2 3" xfId="5089" xr:uid="{B8E91A9A-AA78-4181-9A1F-81D07F17C919}"/>
    <cellStyle name="Komma 7 2 2 2 3" xfId="2470" xr:uid="{00000000-0005-0000-0000-0000DD080000}"/>
    <cellStyle name="Komma 7 2 2 2 3 2" xfId="5858" xr:uid="{A2FE39C1-4234-4BA6-A3DC-DF6051C4D336}"/>
    <cellStyle name="Komma 7 2 2 2 4" xfId="2988" xr:uid="{60238E2C-6362-4FEE-80D3-4A3D1DE12FDE}"/>
    <cellStyle name="Komma 7 2 2 2 5" xfId="4321" xr:uid="{C0AAD57A-D260-4D5B-9618-2603C795A9CC}"/>
    <cellStyle name="Komma 7 2 2 3" xfId="504" xr:uid="{00000000-0005-0000-0000-0000DE080000}"/>
    <cellStyle name="Komma 7 2 2 3 2" xfId="3424" xr:uid="{0B937BC6-79F0-49F7-AF23-3CC48CB2EBB6}"/>
    <cellStyle name="Komma 7 2 2 3 3" xfId="4065" xr:uid="{940D8AE1-F3E2-4E83-9EE1-1E783FF29555}"/>
    <cellStyle name="Komma 7 2 2 4" xfId="1189" xr:uid="{00000000-0005-0000-0000-0000DF080000}"/>
    <cellStyle name="Komma 7 2 2 4 2" xfId="4579" xr:uid="{C60BC5F6-9154-478E-816C-60F20621E133}"/>
    <cellStyle name="Komma 7 2 2 5" xfId="1444" xr:uid="{00000000-0005-0000-0000-0000E0080000}"/>
    <cellStyle name="Komma 7 2 2 5 2" xfId="4834" xr:uid="{F84E6BA0-7B46-407B-A154-AAB214BCA3AA}"/>
    <cellStyle name="Komma 7 2 2 6" xfId="1959" xr:uid="{00000000-0005-0000-0000-0000E1080000}"/>
    <cellStyle name="Komma 7 2 2 6 2" xfId="5347" xr:uid="{999F561D-B6DF-4BCC-914B-A1DE26A31E2F}"/>
    <cellStyle name="Komma 7 2 2 7" xfId="2215" xr:uid="{00000000-0005-0000-0000-0000E2080000}"/>
    <cellStyle name="Komma 7 2 2 7 2" xfId="5603" xr:uid="{092D612B-B6C8-4604-88A5-3A25FE64F151}"/>
    <cellStyle name="Komma 7 2 2 8" xfId="2731" xr:uid="{65EF0A1E-0AF7-4B5F-8093-153D5D8BB87B}"/>
    <cellStyle name="Komma 7 2 2 9" xfId="3809" xr:uid="{6B7214BE-85EC-40F7-B7EB-3D3695DFC492}"/>
    <cellStyle name="Komma 7 2 3" xfId="130" xr:uid="{00000000-0005-0000-0000-0000E3080000}"/>
    <cellStyle name="Komma 7 2 3 2" xfId="646" xr:uid="{00000000-0005-0000-0000-0000E4080000}"/>
    <cellStyle name="Komma 7 2 3 2 2" xfId="1585" xr:uid="{00000000-0005-0000-0000-0000E5080000}"/>
    <cellStyle name="Komma 7 2 3 2 2 2" xfId="3565" xr:uid="{05E8274E-D82A-4CD8-A4EE-0F9EF9888B35}"/>
    <cellStyle name="Komma 7 2 3 2 2 3" xfId="4973" xr:uid="{97441F78-EA75-437E-B189-0D31EE175D34}"/>
    <cellStyle name="Komma 7 2 3 2 3" xfId="2354" xr:uid="{00000000-0005-0000-0000-0000E6080000}"/>
    <cellStyle name="Komma 7 2 3 2 3 2" xfId="5742" xr:uid="{7344EADC-5E4F-428A-9A74-C1CA91F8B0F5}"/>
    <cellStyle name="Komma 7 2 3 2 4" xfId="2872" xr:uid="{BD5CA146-36C9-45E6-B58D-7DF553D7973A}"/>
    <cellStyle name="Komma 7 2 3 2 5" xfId="4205" xr:uid="{5CE739D8-E572-493A-B019-EDE838B4F696}"/>
    <cellStyle name="Komma 7 2 3 3" xfId="388" xr:uid="{00000000-0005-0000-0000-0000E7080000}"/>
    <cellStyle name="Komma 7 2 3 3 2" xfId="3308" xr:uid="{C926952E-7974-4B89-9AF2-BC9E58859CFE}"/>
    <cellStyle name="Komma 7 2 3 3 3" xfId="3949" xr:uid="{1E8DE64C-D5B1-43CD-912B-309EEC3BE7B8}"/>
    <cellStyle name="Komma 7 2 3 4" xfId="1073" xr:uid="{00000000-0005-0000-0000-0000E8080000}"/>
    <cellStyle name="Komma 7 2 3 4 2" xfId="4463" xr:uid="{54BEBC28-79C5-48F3-B904-FCCDF1DEE1ED}"/>
    <cellStyle name="Komma 7 2 3 5" xfId="1328" xr:uid="{00000000-0005-0000-0000-0000E9080000}"/>
    <cellStyle name="Komma 7 2 3 5 2" xfId="4718" xr:uid="{388511A7-2E57-4D46-94A1-0D54910ECDD2}"/>
    <cellStyle name="Komma 7 2 3 6" xfId="1843" xr:uid="{00000000-0005-0000-0000-0000EA080000}"/>
    <cellStyle name="Komma 7 2 3 6 2" xfId="5231" xr:uid="{889E7394-5645-454F-9844-1B524EEB4885}"/>
    <cellStyle name="Komma 7 2 3 7" xfId="2099" xr:uid="{00000000-0005-0000-0000-0000EB080000}"/>
    <cellStyle name="Komma 7 2 3 7 2" xfId="5487" xr:uid="{A278776D-A77B-4168-A4CC-F413BAA72665}"/>
    <cellStyle name="Komma 7 2 3 8" xfId="2615" xr:uid="{37DDA235-0460-460C-85B4-521A6BFAABAB}"/>
    <cellStyle name="Komma 7 2 3 9" xfId="3056" xr:uid="{A1BC5035-0BA2-4765-A0F8-EAB583A6E670}"/>
    <cellStyle name="Komma 7 2 4" xfId="592" xr:uid="{00000000-0005-0000-0000-0000EC080000}"/>
    <cellStyle name="Komma 7 2 4 2" xfId="1531" xr:uid="{00000000-0005-0000-0000-0000ED080000}"/>
    <cellStyle name="Komma 7 2 4 2 2" xfId="3511" xr:uid="{AFD9A44E-F56D-4AA7-B0C9-64FA5D4B3CCA}"/>
    <cellStyle name="Komma 7 2 4 2 3" xfId="4919" xr:uid="{22718133-27F5-424C-9A3B-42BB24CD15EB}"/>
    <cellStyle name="Komma 7 2 4 3" xfId="2300" xr:uid="{00000000-0005-0000-0000-0000EE080000}"/>
    <cellStyle name="Komma 7 2 4 3 2" xfId="5688" xr:uid="{B3301A99-2EB8-4F54-87F9-278EA1B1F0EC}"/>
    <cellStyle name="Komma 7 2 4 4" xfId="2818" xr:uid="{D33B9C5B-9E18-4A57-9DCD-6751F92F2040}"/>
    <cellStyle name="Komma 7 2 4 5" xfId="4151" xr:uid="{41F62EEC-B717-428E-9850-DCF97ED91657}"/>
    <cellStyle name="Komma 7 2 5" xfId="334" xr:uid="{00000000-0005-0000-0000-0000EF080000}"/>
    <cellStyle name="Komma 7 2 5 2" xfId="3254" xr:uid="{6F009D24-B674-41BD-A99D-15C534804CD4}"/>
    <cellStyle name="Komma 7 2 5 3" xfId="3895" xr:uid="{A0CA36A4-D346-42A7-AD58-BBBA239CF360}"/>
    <cellStyle name="Komma 7 2 6" xfId="1019" xr:uid="{00000000-0005-0000-0000-0000F0080000}"/>
    <cellStyle name="Komma 7 2 6 2" xfId="4409" xr:uid="{D882EBD2-E22A-4595-A3DE-EFDD6AE2C79F}"/>
    <cellStyle name="Komma 7 2 7" xfId="1274" xr:uid="{00000000-0005-0000-0000-0000F1080000}"/>
    <cellStyle name="Komma 7 2 7 2" xfId="4664" xr:uid="{B16587B4-329E-4A4C-A1B7-5A0873C074E2}"/>
    <cellStyle name="Komma 7 2 8" xfId="1789" xr:uid="{00000000-0005-0000-0000-0000F2080000}"/>
    <cellStyle name="Komma 7 2 8 2" xfId="5177" xr:uid="{1FC13B8A-85D6-4029-B1E7-9347CE49016E}"/>
    <cellStyle name="Komma 7 2 9" xfId="2045" xr:uid="{00000000-0005-0000-0000-0000F3080000}"/>
    <cellStyle name="Komma 7 2 9 2" xfId="5433" xr:uid="{0EB5A5DF-6196-455C-915A-9AFB41311C0E}"/>
    <cellStyle name="Komma 7 3" xfId="43" xr:uid="{00000000-0005-0000-0000-0000F4080000}"/>
    <cellStyle name="Komma 7 3 10" xfId="2528" xr:uid="{F7760671-BEC6-45FA-BF1A-5725F83F73E5}"/>
    <cellStyle name="Komma 7 3 11" xfId="3157" xr:uid="{1A250BB6-C238-4029-B1BE-24ECEF7E992A}"/>
    <cellStyle name="Komma 7 3 2" xfId="213" xr:uid="{00000000-0005-0000-0000-0000F5080000}"/>
    <cellStyle name="Komma 7 3 2 2" xfId="729" xr:uid="{00000000-0005-0000-0000-0000F6080000}"/>
    <cellStyle name="Komma 7 3 2 2 2" xfId="1668" xr:uid="{00000000-0005-0000-0000-0000F7080000}"/>
    <cellStyle name="Komma 7 3 2 2 2 2" xfId="3648" xr:uid="{1395E6A7-0664-4A7B-9331-DD2A9251BB52}"/>
    <cellStyle name="Komma 7 3 2 2 2 3" xfId="5056" xr:uid="{2AACDBF6-8535-4EA5-849A-AE685A0CA35E}"/>
    <cellStyle name="Komma 7 3 2 2 3" xfId="2437" xr:uid="{00000000-0005-0000-0000-0000F8080000}"/>
    <cellStyle name="Komma 7 3 2 2 3 2" xfId="5825" xr:uid="{8789553A-C957-40A5-B0CC-E1B9B39C87EA}"/>
    <cellStyle name="Komma 7 3 2 2 4" xfId="2955" xr:uid="{5E115A84-A54A-4982-9B11-AF9F5DCC7853}"/>
    <cellStyle name="Komma 7 3 2 2 5" xfId="4288" xr:uid="{C38F4DAA-2119-4E97-8BF0-134EFBA7E3E6}"/>
    <cellStyle name="Komma 7 3 2 3" xfId="471" xr:uid="{00000000-0005-0000-0000-0000F9080000}"/>
    <cellStyle name="Komma 7 3 2 3 2" xfId="3391" xr:uid="{1298E202-6C55-43F2-B18C-54A249B75944}"/>
    <cellStyle name="Komma 7 3 2 3 3" xfId="4032" xr:uid="{4BE41F24-1219-47E2-9EA1-1C0CBD440C3D}"/>
    <cellStyle name="Komma 7 3 2 4" xfId="1156" xr:uid="{00000000-0005-0000-0000-0000FA080000}"/>
    <cellStyle name="Komma 7 3 2 4 2" xfId="4546" xr:uid="{2BCBF73A-42EC-4386-8B2A-902AE5EE5984}"/>
    <cellStyle name="Komma 7 3 2 5" xfId="1411" xr:uid="{00000000-0005-0000-0000-0000FB080000}"/>
    <cellStyle name="Komma 7 3 2 5 2" xfId="4801" xr:uid="{3D4A2769-6628-4CF6-83AD-865A8BAFD7A7}"/>
    <cellStyle name="Komma 7 3 2 6" xfId="1926" xr:uid="{00000000-0005-0000-0000-0000FC080000}"/>
    <cellStyle name="Komma 7 3 2 6 2" xfId="5314" xr:uid="{99C92ED4-7E95-466E-AE91-C19E22240FB7}"/>
    <cellStyle name="Komma 7 3 2 7" xfId="2182" xr:uid="{00000000-0005-0000-0000-0000FD080000}"/>
    <cellStyle name="Komma 7 3 2 7 2" xfId="5570" xr:uid="{8EC26FCD-2753-4FA8-A431-4243655944EB}"/>
    <cellStyle name="Komma 7 3 2 8" xfId="2698" xr:uid="{7434603E-57F3-410F-AE80-BBB07F575198}"/>
    <cellStyle name="Komma 7 3 2 9" xfId="3776" xr:uid="{B24DDDDF-0F2A-44CA-BDA9-B9736DB26901}"/>
    <cellStyle name="Komma 7 3 3" xfId="162" xr:uid="{00000000-0005-0000-0000-0000FE080000}"/>
    <cellStyle name="Komma 7 3 3 2" xfId="678" xr:uid="{00000000-0005-0000-0000-0000FF080000}"/>
    <cellStyle name="Komma 7 3 3 2 2" xfId="1617" xr:uid="{00000000-0005-0000-0000-000000090000}"/>
    <cellStyle name="Komma 7 3 3 2 2 2" xfId="3597" xr:uid="{0C7674FB-B867-409B-95C0-92A5488057CD}"/>
    <cellStyle name="Komma 7 3 3 2 2 3" xfId="5005" xr:uid="{F8EBBBD7-2B31-40EC-A9A0-652AD57693E5}"/>
    <cellStyle name="Komma 7 3 3 2 3" xfId="2386" xr:uid="{00000000-0005-0000-0000-000001090000}"/>
    <cellStyle name="Komma 7 3 3 2 3 2" xfId="5774" xr:uid="{9F823A76-2D15-4AFA-8D6C-F5E005A69A25}"/>
    <cellStyle name="Komma 7 3 3 2 4" xfId="2904" xr:uid="{7D5BB87C-CFFC-438D-9EA6-AEF025394F5B}"/>
    <cellStyle name="Komma 7 3 3 2 5" xfId="4237" xr:uid="{574D9887-1D1E-4DB4-9374-B3019BA1F263}"/>
    <cellStyle name="Komma 7 3 3 3" xfId="420" xr:uid="{00000000-0005-0000-0000-000002090000}"/>
    <cellStyle name="Komma 7 3 3 3 2" xfId="3340" xr:uid="{5092FE3C-F75E-497D-9B60-D0AFF7D7F6DC}"/>
    <cellStyle name="Komma 7 3 3 3 3" xfId="3981" xr:uid="{101611E8-F201-4B27-A113-D05B8740A15B}"/>
    <cellStyle name="Komma 7 3 3 4" xfId="1105" xr:uid="{00000000-0005-0000-0000-000003090000}"/>
    <cellStyle name="Komma 7 3 3 4 2" xfId="4495" xr:uid="{D5A678D5-5E6E-448E-8779-90F5C594F7DC}"/>
    <cellStyle name="Komma 7 3 3 5" xfId="1360" xr:uid="{00000000-0005-0000-0000-000004090000}"/>
    <cellStyle name="Komma 7 3 3 5 2" xfId="4750" xr:uid="{8811A6DB-BA5E-430F-A0BE-D7A763D3BCD3}"/>
    <cellStyle name="Komma 7 3 3 6" xfId="1875" xr:uid="{00000000-0005-0000-0000-000005090000}"/>
    <cellStyle name="Komma 7 3 3 6 2" xfId="5263" xr:uid="{D3FBEEE5-B4C1-4CAC-BBAD-CFB7B5202A9A}"/>
    <cellStyle name="Komma 7 3 3 7" xfId="2131" xr:uid="{00000000-0005-0000-0000-000006090000}"/>
    <cellStyle name="Komma 7 3 3 7 2" xfId="5519" xr:uid="{111B58AB-8FA3-467A-838A-A4DCA6BF84A6}"/>
    <cellStyle name="Komma 7 3 3 8" xfId="2647" xr:uid="{C22A3B07-D126-46F5-B331-33E24BF6F979}"/>
    <cellStyle name="Komma 7 3 3 9" xfId="3024" xr:uid="{FD4C6802-6FBF-471A-BEEF-13C1E5095EF7}"/>
    <cellStyle name="Komma 7 3 4" xfId="559" xr:uid="{00000000-0005-0000-0000-000007090000}"/>
    <cellStyle name="Komma 7 3 4 2" xfId="1498" xr:uid="{00000000-0005-0000-0000-000008090000}"/>
    <cellStyle name="Komma 7 3 4 2 2" xfId="3478" xr:uid="{6D3C9E02-EE3B-4208-8DB7-71ACA87E4087}"/>
    <cellStyle name="Komma 7 3 4 2 3" xfId="4886" xr:uid="{D70ACB32-B664-4843-9F5D-8000B0E388E6}"/>
    <cellStyle name="Komma 7 3 4 3" xfId="2267" xr:uid="{00000000-0005-0000-0000-000009090000}"/>
    <cellStyle name="Komma 7 3 4 3 2" xfId="5655" xr:uid="{59D234A7-55F2-4BB2-B2A6-8AF2295155D8}"/>
    <cellStyle name="Komma 7 3 4 4" xfId="2785" xr:uid="{9A0A2366-58B7-42D5-BE5D-4B7CE20570D8}"/>
    <cellStyle name="Komma 7 3 4 5" xfId="4118" xr:uid="{7B886E9C-CB29-401F-A741-C07E7047D6D4}"/>
    <cellStyle name="Komma 7 3 5" xfId="301" xr:uid="{00000000-0005-0000-0000-00000A090000}"/>
    <cellStyle name="Komma 7 3 5 2" xfId="3221" xr:uid="{5819C5B1-7F26-450B-8CD3-987F627B56EB}"/>
    <cellStyle name="Komma 7 3 5 3" xfId="3862" xr:uid="{1060E516-3F36-4545-9CD7-24DE02C22E24}"/>
    <cellStyle name="Komma 7 3 6" xfId="986" xr:uid="{00000000-0005-0000-0000-00000B090000}"/>
    <cellStyle name="Komma 7 3 6 2" xfId="4376" xr:uid="{3370C41C-6786-4253-B29B-D1A9023CC524}"/>
    <cellStyle name="Komma 7 3 7" xfId="1241" xr:uid="{00000000-0005-0000-0000-00000C090000}"/>
    <cellStyle name="Komma 7 3 7 2" xfId="4631" xr:uid="{D46D34F7-AFF0-4892-BD31-C5656A27AF2D}"/>
    <cellStyle name="Komma 7 3 8" xfId="1756" xr:uid="{00000000-0005-0000-0000-00000D090000}"/>
    <cellStyle name="Komma 7 3 8 2" xfId="5144" xr:uid="{CB8FC20D-9D4E-4DAE-8C2E-B85731EE074B}"/>
    <cellStyle name="Komma 7 3 9" xfId="2012" xr:uid="{00000000-0005-0000-0000-00000E090000}"/>
    <cellStyle name="Komma 7 3 9 2" xfId="5400" xr:uid="{A804117D-42F0-40C4-A4CD-B7062F48A8BD}"/>
    <cellStyle name="Komma 7 4" xfId="192" xr:uid="{00000000-0005-0000-0000-00000F090000}"/>
    <cellStyle name="Komma 7 4 2" xfId="708" xr:uid="{00000000-0005-0000-0000-000010090000}"/>
    <cellStyle name="Komma 7 4 2 2" xfId="1647" xr:uid="{00000000-0005-0000-0000-000011090000}"/>
    <cellStyle name="Komma 7 4 2 2 2" xfId="3627" xr:uid="{C4E32116-D1AE-492F-B2E7-3CA26E824EE3}"/>
    <cellStyle name="Komma 7 4 2 2 3" xfId="5035" xr:uid="{17D8AC07-A847-4E4C-BFC1-A4627E719F3E}"/>
    <cellStyle name="Komma 7 4 2 3" xfId="2416" xr:uid="{00000000-0005-0000-0000-000012090000}"/>
    <cellStyle name="Komma 7 4 2 3 2" xfId="5804" xr:uid="{03522187-2A40-4A12-8A0C-39DA6B083457}"/>
    <cellStyle name="Komma 7 4 2 4" xfId="2934" xr:uid="{6F00115F-E3B1-45CD-BF98-4F94CBFBF003}"/>
    <cellStyle name="Komma 7 4 2 5" xfId="4267" xr:uid="{24F5EDEE-DF84-4C2F-ACB5-B49B8F3E33B3}"/>
    <cellStyle name="Komma 7 4 3" xfId="450" xr:uid="{00000000-0005-0000-0000-000013090000}"/>
    <cellStyle name="Komma 7 4 3 2" xfId="3370" xr:uid="{840E55A9-89F1-4F11-A81E-5FB236BDBA92}"/>
    <cellStyle name="Komma 7 4 3 3" xfId="4011" xr:uid="{89BEE305-1A26-4928-8699-B6EDB55AFB62}"/>
    <cellStyle name="Komma 7 4 4" xfId="1135" xr:uid="{00000000-0005-0000-0000-000014090000}"/>
    <cellStyle name="Komma 7 4 4 2" xfId="4525" xr:uid="{EE8FBF3E-7BB4-4975-9A62-BF44C91C1B50}"/>
    <cellStyle name="Komma 7 4 5" xfId="1390" xr:uid="{00000000-0005-0000-0000-000015090000}"/>
    <cellStyle name="Komma 7 4 5 2" xfId="4780" xr:uid="{C1DFEBA8-E1E2-426F-AE74-533B19798EB7}"/>
    <cellStyle name="Komma 7 4 6" xfId="1905" xr:uid="{00000000-0005-0000-0000-000016090000}"/>
    <cellStyle name="Komma 7 4 6 2" xfId="5293" xr:uid="{95ABDB7C-AE39-431E-9EFA-A7822FA96E44}"/>
    <cellStyle name="Komma 7 4 7" xfId="2161" xr:uid="{00000000-0005-0000-0000-000017090000}"/>
    <cellStyle name="Komma 7 4 7 2" xfId="5549" xr:uid="{65600D47-CAA2-4FA6-ACA5-98EBE90102FE}"/>
    <cellStyle name="Komma 7 4 8" xfId="2677" xr:uid="{69B8FDD8-F48E-4AD6-BBEC-CCEFA8FC8ECA}"/>
    <cellStyle name="Komma 7 4 9" xfId="3755" xr:uid="{09877A5D-7C31-4D9F-949B-AE5C7B35AA50}"/>
    <cellStyle name="Komma 7 5" xfId="98" xr:uid="{00000000-0005-0000-0000-000018090000}"/>
    <cellStyle name="Komma 7 5 2" xfId="614" xr:uid="{00000000-0005-0000-0000-000019090000}"/>
    <cellStyle name="Komma 7 5 2 2" xfId="1553" xr:uid="{00000000-0005-0000-0000-00001A090000}"/>
    <cellStyle name="Komma 7 5 2 2 2" xfId="3533" xr:uid="{0BFCE4A2-C353-4275-9EE4-E6435545ED20}"/>
    <cellStyle name="Komma 7 5 2 2 3" xfId="4941" xr:uid="{E9A48199-C6B1-438C-B327-E3AD0ADD9C1F}"/>
    <cellStyle name="Komma 7 5 2 3" xfId="2322" xr:uid="{00000000-0005-0000-0000-00001B090000}"/>
    <cellStyle name="Komma 7 5 2 3 2" xfId="5710" xr:uid="{99B23507-E3EE-4C64-A836-BD1D2AEAD5B5}"/>
    <cellStyle name="Komma 7 5 2 4" xfId="2840" xr:uid="{2FFFE97A-D15F-43C0-ACAB-343EA98DD754}"/>
    <cellStyle name="Komma 7 5 2 5" xfId="4173" xr:uid="{273A45B5-FF75-484F-A3C5-3661AF788666}"/>
    <cellStyle name="Komma 7 5 3" xfId="356" xr:uid="{00000000-0005-0000-0000-00001C090000}"/>
    <cellStyle name="Komma 7 5 3 2" xfId="3276" xr:uid="{C172B36B-CD02-4520-BBEB-896DA3AA660B}"/>
    <cellStyle name="Komma 7 5 3 3" xfId="3917" xr:uid="{92C59FCC-3850-4883-B723-4EEDE81D8D76}"/>
    <cellStyle name="Komma 7 5 4" xfId="1041" xr:uid="{00000000-0005-0000-0000-00001D090000}"/>
    <cellStyle name="Komma 7 5 4 2" xfId="4431" xr:uid="{2C9D95D1-D022-461D-90D8-57E5AC5AE438}"/>
    <cellStyle name="Komma 7 5 5" xfId="1296" xr:uid="{00000000-0005-0000-0000-00001E090000}"/>
    <cellStyle name="Komma 7 5 5 2" xfId="4686" xr:uid="{A15D52FF-FFB1-46B0-AC3A-611CF87ADA71}"/>
    <cellStyle name="Komma 7 5 6" xfId="1811" xr:uid="{00000000-0005-0000-0000-00001F090000}"/>
    <cellStyle name="Komma 7 5 6 2" xfId="5199" xr:uid="{9582766F-086F-479E-87B9-8F92CDF1BC09}"/>
    <cellStyle name="Komma 7 5 7" xfId="2067" xr:uid="{00000000-0005-0000-0000-000020090000}"/>
    <cellStyle name="Komma 7 5 7 2" xfId="5455" xr:uid="{A0B7C94E-923B-4992-865A-D315BABCB84B}"/>
    <cellStyle name="Komma 7 5 8" xfId="2583" xr:uid="{E60E5CF0-80F2-4ECD-B5E4-8CE6A98AA9C9}"/>
    <cellStyle name="Komma 7 5 9" xfId="3088" xr:uid="{336BB19D-9C85-42D0-9374-DFE2856CCC7A}"/>
    <cellStyle name="Komma 7 6" xfId="538" xr:uid="{00000000-0005-0000-0000-000021090000}"/>
    <cellStyle name="Komma 7 6 2" xfId="1477" xr:uid="{00000000-0005-0000-0000-000022090000}"/>
    <cellStyle name="Komma 7 6 2 2" xfId="3457" xr:uid="{4CB3EFB2-1DE2-4DBB-9B20-FA067D821DED}"/>
    <cellStyle name="Komma 7 6 2 3" xfId="4865" xr:uid="{34EA166D-0FF4-425F-BE7E-FC695E147A47}"/>
    <cellStyle name="Komma 7 6 3" xfId="2246" xr:uid="{00000000-0005-0000-0000-000023090000}"/>
    <cellStyle name="Komma 7 6 3 2" xfId="5634" xr:uid="{9B6C73A5-8D73-4EDF-91BB-B92592A6A3A2}"/>
    <cellStyle name="Komma 7 6 4" xfId="2764" xr:uid="{BAAB513E-26E0-4B14-9A35-772002C7A6F6}"/>
    <cellStyle name="Komma 7 6 5" xfId="4097" xr:uid="{35F8BD9F-2A63-4876-96DF-9CF3E7D4152C}"/>
    <cellStyle name="Komma 7 7" xfId="280" xr:uid="{00000000-0005-0000-0000-000024090000}"/>
    <cellStyle name="Komma 7 7 2" xfId="3200" xr:uid="{614FFD68-5BC3-43E9-837F-CF7DB1C05DF6}"/>
    <cellStyle name="Komma 7 7 3" xfId="3841" xr:uid="{18B81483-41B3-4F2F-A9C8-6D66A220F2AF}"/>
    <cellStyle name="Komma 7 8" xfId="965" xr:uid="{00000000-0005-0000-0000-000025090000}"/>
    <cellStyle name="Komma 7 8 2" xfId="4355" xr:uid="{734E0D12-8066-4210-BEFC-986CF6438EE7}"/>
    <cellStyle name="Komma 7 9" xfId="1220" xr:uid="{00000000-0005-0000-0000-000026090000}"/>
    <cellStyle name="Komma 7 9 2" xfId="4610" xr:uid="{003E331F-11A7-4EC0-A7A1-D0336F656DA6}"/>
    <cellStyle name="Komma 8" xfId="56" xr:uid="{00000000-0005-0000-0000-000027090000}"/>
    <cellStyle name="Komma 8 10" xfId="2541" xr:uid="{79F6A8D4-4D42-45A5-BA28-1245524F5B63}"/>
    <cellStyle name="Komma 8 11" xfId="3112" xr:uid="{0E1362EC-0FA7-4120-A04C-AC408F6B6C12}"/>
    <cellStyle name="Komma 8 2" xfId="226" xr:uid="{00000000-0005-0000-0000-000028090000}"/>
    <cellStyle name="Komma 8 2 2" xfId="742" xr:uid="{00000000-0005-0000-0000-000029090000}"/>
    <cellStyle name="Komma 8 2 2 2" xfId="1681" xr:uid="{00000000-0005-0000-0000-00002A090000}"/>
    <cellStyle name="Komma 8 2 2 2 2" xfId="3661" xr:uid="{728A9D09-781C-4BD7-B232-C1607581DF41}"/>
    <cellStyle name="Komma 8 2 2 2 3" xfId="5069" xr:uid="{0B18B1C1-0385-4250-848F-543CDF73BD42}"/>
    <cellStyle name="Komma 8 2 2 3" xfId="2450" xr:uid="{00000000-0005-0000-0000-00002B090000}"/>
    <cellStyle name="Komma 8 2 2 3 2" xfId="5838" xr:uid="{8E1A7F7C-2835-40AD-B03D-9B0A5A461854}"/>
    <cellStyle name="Komma 8 2 2 4" xfId="2968" xr:uid="{0B7F4407-436B-4ED1-BE2E-AE127FFB37B0}"/>
    <cellStyle name="Komma 8 2 2 5" xfId="4301" xr:uid="{B37A9952-703F-4AF4-AC07-E5CB0C8F7216}"/>
    <cellStyle name="Komma 8 2 3" xfId="484" xr:uid="{00000000-0005-0000-0000-00002C090000}"/>
    <cellStyle name="Komma 8 2 3 2" xfId="3404" xr:uid="{3A50C07B-8429-485B-9CE9-A21925AB2B64}"/>
    <cellStyle name="Komma 8 2 3 3" xfId="4045" xr:uid="{0C52DDE3-1796-4986-80C8-B2E827DEE4F9}"/>
    <cellStyle name="Komma 8 2 4" xfId="1169" xr:uid="{00000000-0005-0000-0000-00002D090000}"/>
    <cellStyle name="Komma 8 2 4 2" xfId="4559" xr:uid="{BBDC34F1-ED41-4ED8-B932-FF8FAABB915E}"/>
    <cellStyle name="Komma 8 2 5" xfId="1424" xr:uid="{00000000-0005-0000-0000-00002E090000}"/>
    <cellStyle name="Komma 8 2 5 2" xfId="4814" xr:uid="{3C1236C1-28FA-4245-8D8D-FD3E9C71310C}"/>
    <cellStyle name="Komma 8 2 6" xfId="1939" xr:uid="{00000000-0005-0000-0000-00002F090000}"/>
    <cellStyle name="Komma 8 2 6 2" xfId="5327" xr:uid="{F56AC92F-CE04-44B6-B2B7-E7BCDCF8078C}"/>
    <cellStyle name="Komma 8 2 7" xfId="2195" xr:uid="{00000000-0005-0000-0000-000030090000}"/>
    <cellStyle name="Komma 8 2 7 2" xfId="5583" xr:uid="{211B182D-C59C-4266-AE6B-BFF02A3AE8C6}"/>
    <cellStyle name="Komma 8 2 8" xfId="2711" xr:uid="{C8AB3BBD-0F59-4D46-A0D9-2D24C32304F2}"/>
    <cellStyle name="Komma 8 2 9" xfId="3789" xr:uid="{2C1DFB65-2596-4057-ADAF-2BF917CA39CC}"/>
    <cellStyle name="Komma 8 3" xfId="110" xr:uid="{00000000-0005-0000-0000-000031090000}"/>
    <cellStyle name="Komma 8 3 2" xfId="626" xr:uid="{00000000-0005-0000-0000-000032090000}"/>
    <cellStyle name="Komma 8 3 2 2" xfId="1565" xr:uid="{00000000-0005-0000-0000-000033090000}"/>
    <cellStyle name="Komma 8 3 2 2 2" xfId="3545" xr:uid="{3441AC07-048E-4265-BF79-AD5EC41FAC43}"/>
    <cellStyle name="Komma 8 3 2 2 3" xfId="4953" xr:uid="{ACE3F4D6-42BD-4F50-AD9F-103C32DB48CA}"/>
    <cellStyle name="Komma 8 3 2 3" xfId="2334" xr:uid="{00000000-0005-0000-0000-000034090000}"/>
    <cellStyle name="Komma 8 3 2 3 2" xfId="5722" xr:uid="{50878D17-A91E-4450-B81E-E1C0AE11CF40}"/>
    <cellStyle name="Komma 8 3 2 4" xfId="2852" xr:uid="{16F2609C-AB4A-4D72-AC62-FA950D87F15E}"/>
    <cellStyle name="Komma 8 3 2 5" xfId="4185" xr:uid="{771313DF-2A68-415C-83E8-5F3283178B89}"/>
    <cellStyle name="Komma 8 3 3" xfId="368" xr:uid="{00000000-0005-0000-0000-000035090000}"/>
    <cellStyle name="Komma 8 3 3 2" xfId="3288" xr:uid="{3E975C45-6D3E-400D-AF41-C482D4B814E3}"/>
    <cellStyle name="Komma 8 3 3 3" xfId="3929" xr:uid="{08CC8DCA-4561-4799-A81E-4DCC76B0F73A}"/>
    <cellStyle name="Komma 8 3 4" xfId="1053" xr:uid="{00000000-0005-0000-0000-000036090000}"/>
    <cellStyle name="Komma 8 3 4 2" xfId="4443" xr:uid="{B26B24A2-4132-47EB-AE5A-FD15247665FF}"/>
    <cellStyle name="Komma 8 3 5" xfId="1308" xr:uid="{00000000-0005-0000-0000-000037090000}"/>
    <cellStyle name="Komma 8 3 5 2" xfId="4698" xr:uid="{D613FD48-421E-4B8A-A2C3-0810F9A64DC9}"/>
    <cellStyle name="Komma 8 3 6" xfId="1823" xr:uid="{00000000-0005-0000-0000-000038090000}"/>
    <cellStyle name="Komma 8 3 6 2" xfId="5211" xr:uid="{574CA372-B761-432E-BADE-AF1DB7442EDE}"/>
    <cellStyle name="Komma 8 3 7" xfId="2079" xr:uid="{00000000-0005-0000-0000-000039090000}"/>
    <cellStyle name="Komma 8 3 7 2" xfId="5467" xr:uid="{BDFC5F22-2559-4E50-832D-9745749E2833}"/>
    <cellStyle name="Komma 8 3 8" xfId="2595" xr:uid="{50E03EE1-D957-4FC0-B6AB-8CAE463688CC}"/>
    <cellStyle name="Komma 8 3 9" xfId="3076" xr:uid="{E5B92ADD-9460-4434-B47C-2FF7518F571D}"/>
    <cellStyle name="Komma 8 4" xfId="572" xr:uid="{00000000-0005-0000-0000-00003A090000}"/>
    <cellStyle name="Komma 8 4 2" xfId="1511" xr:uid="{00000000-0005-0000-0000-00003B090000}"/>
    <cellStyle name="Komma 8 4 2 2" xfId="3491" xr:uid="{539ADFD6-C503-4053-9A37-CE936BA75289}"/>
    <cellStyle name="Komma 8 4 2 3" xfId="4899" xr:uid="{AEB1DB05-7FB1-4C9D-90DB-BC3BDD11B43E}"/>
    <cellStyle name="Komma 8 4 3" xfId="2280" xr:uid="{00000000-0005-0000-0000-00003C090000}"/>
    <cellStyle name="Komma 8 4 3 2" xfId="5668" xr:uid="{F59AF8BF-0161-4A97-A111-FC57ED393395}"/>
    <cellStyle name="Komma 8 4 4" xfId="2798" xr:uid="{2F667447-DF57-48DA-8EAD-F4180D7A8F21}"/>
    <cellStyle name="Komma 8 4 5" xfId="4131" xr:uid="{76738375-0848-48FB-BBFA-BBA98C57184F}"/>
    <cellStyle name="Komma 8 5" xfId="314" xr:uid="{00000000-0005-0000-0000-00003D090000}"/>
    <cellStyle name="Komma 8 5 2" xfId="3234" xr:uid="{1D8AB763-2E0F-4906-9752-5F0E08BD2A63}"/>
    <cellStyle name="Komma 8 5 3" xfId="3875" xr:uid="{AC6B6A59-FF95-4157-A82A-962D77942392}"/>
    <cellStyle name="Komma 8 6" xfId="999" xr:uid="{00000000-0005-0000-0000-00003E090000}"/>
    <cellStyle name="Komma 8 6 2" xfId="4389" xr:uid="{667B1665-3E75-4D27-82BC-53ABDC538CFC}"/>
    <cellStyle name="Komma 8 7" xfId="1254" xr:uid="{00000000-0005-0000-0000-00003F090000}"/>
    <cellStyle name="Komma 8 7 2" xfId="4644" xr:uid="{F71DFFB5-2250-457E-915F-8D03BC4E6622}"/>
    <cellStyle name="Komma 8 8" xfId="1769" xr:uid="{00000000-0005-0000-0000-000040090000}"/>
    <cellStyle name="Komma 8 8 2" xfId="5157" xr:uid="{48D0307F-8D8A-4B2C-ADD9-5E780517DA8A}"/>
    <cellStyle name="Komma 8 9" xfId="2025" xr:uid="{00000000-0005-0000-0000-000041090000}"/>
    <cellStyle name="Komma 8 9 2" xfId="5413" xr:uid="{7B65F918-956E-4BC9-B684-ACB6C07CD019}"/>
    <cellStyle name="Komma 9" xfId="33" xr:uid="{00000000-0005-0000-0000-000042090000}"/>
    <cellStyle name="Komma 9 10" xfId="2518" xr:uid="{F99F2627-C94A-4BA3-8071-AF942A4FF266}"/>
    <cellStyle name="Komma 9 11" xfId="3152" xr:uid="{3003F4D8-C925-4105-BD99-E04B5B4A6202}"/>
    <cellStyle name="Komma 9 2" xfId="203" xr:uid="{00000000-0005-0000-0000-000043090000}"/>
    <cellStyle name="Komma 9 2 2" xfId="719" xr:uid="{00000000-0005-0000-0000-000044090000}"/>
    <cellStyle name="Komma 9 2 2 2" xfId="1658" xr:uid="{00000000-0005-0000-0000-000045090000}"/>
    <cellStyle name="Komma 9 2 2 2 2" xfId="3638" xr:uid="{32C0587B-163D-4F60-90F0-16A2EE3489A6}"/>
    <cellStyle name="Komma 9 2 2 2 3" xfId="5046" xr:uid="{EBC2828F-1FCC-462A-81AF-C6285851E7A0}"/>
    <cellStyle name="Komma 9 2 2 3" xfId="2427" xr:uid="{00000000-0005-0000-0000-000046090000}"/>
    <cellStyle name="Komma 9 2 2 3 2" xfId="5815" xr:uid="{53075365-EE80-4459-8073-235A22FDA020}"/>
    <cellStyle name="Komma 9 2 2 4" xfId="2945" xr:uid="{D4F00E8E-83E0-46C6-AF5F-A8136D2B1886}"/>
    <cellStyle name="Komma 9 2 2 5" xfId="4278" xr:uid="{B1E95936-EC08-48F6-AC4B-AA6CCF346D31}"/>
    <cellStyle name="Komma 9 2 3" xfId="461" xr:uid="{00000000-0005-0000-0000-000047090000}"/>
    <cellStyle name="Komma 9 2 3 2" xfId="3381" xr:uid="{72909A56-C513-4BD9-AEE6-C69BEE5CFCE9}"/>
    <cellStyle name="Komma 9 2 3 3" xfId="4022" xr:uid="{BBC3D255-78D6-4009-9139-7D6979D684D2}"/>
    <cellStyle name="Komma 9 2 4" xfId="1146" xr:uid="{00000000-0005-0000-0000-000048090000}"/>
    <cellStyle name="Komma 9 2 4 2" xfId="4536" xr:uid="{DE513A17-EB8B-47E0-971C-54D137C788AA}"/>
    <cellStyle name="Komma 9 2 5" xfId="1401" xr:uid="{00000000-0005-0000-0000-000049090000}"/>
    <cellStyle name="Komma 9 2 5 2" xfId="4791" xr:uid="{54BD2AA6-D07C-468D-BE68-71B5E8EA4546}"/>
    <cellStyle name="Komma 9 2 6" xfId="1916" xr:uid="{00000000-0005-0000-0000-00004A090000}"/>
    <cellStyle name="Komma 9 2 6 2" xfId="5304" xr:uid="{C3BA4B9F-B1CB-4842-801A-F8F98A70ABAB}"/>
    <cellStyle name="Komma 9 2 7" xfId="2172" xr:uid="{00000000-0005-0000-0000-00004B090000}"/>
    <cellStyle name="Komma 9 2 7 2" xfId="5560" xr:uid="{A9BA9890-02C6-4DCA-8671-25AB37A939EE}"/>
    <cellStyle name="Komma 9 2 8" xfId="2688" xr:uid="{9CD4E3CB-7FEB-405C-9275-85F20044450E}"/>
    <cellStyle name="Komma 9 2 9" xfId="3766" xr:uid="{2E36ADA6-ADD0-422C-9CB0-50214A1950F1}"/>
    <cellStyle name="Komma 9 3" xfId="155" xr:uid="{00000000-0005-0000-0000-00004C090000}"/>
    <cellStyle name="Komma 9 3 2" xfId="671" xr:uid="{00000000-0005-0000-0000-00004D090000}"/>
    <cellStyle name="Komma 9 3 2 2" xfId="1610" xr:uid="{00000000-0005-0000-0000-00004E090000}"/>
    <cellStyle name="Komma 9 3 2 2 2" xfId="3590" xr:uid="{BA196E2B-E13D-48A0-8025-D1ADA0920130}"/>
    <cellStyle name="Komma 9 3 2 2 3" xfId="4998" xr:uid="{8F48B9F4-2A0A-41B8-8BA6-9B5BA3EFEC9A}"/>
    <cellStyle name="Komma 9 3 2 3" xfId="2379" xr:uid="{00000000-0005-0000-0000-00004F090000}"/>
    <cellStyle name="Komma 9 3 2 3 2" xfId="5767" xr:uid="{9982F67B-D630-4D3B-9966-666BCE4F8C89}"/>
    <cellStyle name="Komma 9 3 2 4" xfId="2897" xr:uid="{3F1B6E1F-3016-47DE-9912-4679476152D8}"/>
    <cellStyle name="Komma 9 3 2 5" xfId="4230" xr:uid="{7C78BFBF-3592-47D5-8559-E85939F3F9D7}"/>
    <cellStyle name="Komma 9 3 3" xfId="413" xr:uid="{00000000-0005-0000-0000-000050090000}"/>
    <cellStyle name="Komma 9 3 3 2" xfId="3333" xr:uid="{8785D146-62C6-496E-B111-C7B808C15FE3}"/>
    <cellStyle name="Komma 9 3 3 3" xfId="3974" xr:uid="{8AC3FBE5-1052-4071-A827-2F2B97F2DF22}"/>
    <cellStyle name="Komma 9 3 4" xfId="1098" xr:uid="{00000000-0005-0000-0000-000051090000}"/>
    <cellStyle name="Komma 9 3 4 2" xfId="4488" xr:uid="{D7DECADE-D6CE-4787-A26D-53E1D645A1C1}"/>
    <cellStyle name="Komma 9 3 5" xfId="1353" xr:uid="{00000000-0005-0000-0000-000052090000}"/>
    <cellStyle name="Komma 9 3 5 2" xfId="4743" xr:uid="{598793E4-5FFC-4340-851C-90CE3A5059A8}"/>
    <cellStyle name="Komma 9 3 6" xfId="1868" xr:uid="{00000000-0005-0000-0000-000053090000}"/>
    <cellStyle name="Komma 9 3 6 2" xfId="5256" xr:uid="{AF148340-11F6-49F0-B60C-AA2119E80887}"/>
    <cellStyle name="Komma 9 3 7" xfId="2124" xr:uid="{00000000-0005-0000-0000-000054090000}"/>
    <cellStyle name="Komma 9 3 7 2" xfId="5512" xr:uid="{B94EE78C-E20E-4B7E-B568-6B827CFB363F}"/>
    <cellStyle name="Komma 9 3 8" xfId="2640" xr:uid="{33D263AB-FEF6-4DDE-A41B-4FB7DA6F74FA}"/>
    <cellStyle name="Komma 9 3 9" xfId="3031" xr:uid="{E1FE67CA-A5AD-4B79-8627-838D37793415}"/>
    <cellStyle name="Komma 9 4" xfId="549" xr:uid="{00000000-0005-0000-0000-000055090000}"/>
    <cellStyle name="Komma 9 4 2" xfId="1488" xr:uid="{00000000-0005-0000-0000-000056090000}"/>
    <cellStyle name="Komma 9 4 2 2" xfId="3468" xr:uid="{B2A54341-E7DF-4CFA-8CEC-60137F371CAC}"/>
    <cellStyle name="Komma 9 4 2 3" xfId="4876" xr:uid="{3099D00E-0D89-4495-8EC8-AD6D55BF7D1F}"/>
    <cellStyle name="Komma 9 4 3" xfId="2257" xr:uid="{00000000-0005-0000-0000-000057090000}"/>
    <cellStyle name="Komma 9 4 3 2" xfId="5645" xr:uid="{D0EDAED4-87AE-4B0E-B38F-4B6FD870C1AF}"/>
    <cellStyle name="Komma 9 4 4" xfId="2775" xr:uid="{26685F4A-DD01-417B-92EC-8F929EAEBE5B}"/>
    <cellStyle name="Komma 9 4 5" xfId="4108" xr:uid="{198DF461-BA75-4F53-84B5-095108BE7160}"/>
    <cellStyle name="Komma 9 5" xfId="291" xr:uid="{00000000-0005-0000-0000-000058090000}"/>
    <cellStyle name="Komma 9 5 2" xfId="3211" xr:uid="{5168FFF3-18AD-49FD-BF82-D8B326C59B21}"/>
    <cellStyle name="Komma 9 5 3" xfId="3852" xr:uid="{F3CC84E7-86BA-4D82-BAF9-4666FE9FE8A7}"/>
    <cellStyle name="Komma 9 6" xfId="976" xr:uid="{00000000-0005-0000-0000-000059090000}"/>
    <cellStyle name="Komma 9 6 2" xfId="4366" xr:uid="{F9D1F469-2D54-4636-94DD-DB78772A0EB3}"/>
    <cellStyle name="Komma 9 7" xfId="1231" xr:uid="{00000000-0005-0000-0000-00005A090000}"/>
    <cellStyle name="Komma 9 7 2" xfId="4621" xr:uid="{C336D17F-8591-4DEB-8C22-4322AE7BA91E}"/>
    <cellStyle name="Komma 9 8" xfId="1746" xr:uid="{00000000-0005-0000-0000-00005B090000}"/>
    <cellStyle name="Komma 9 8 2" xfId="5134" xr:uid="{39F93AC7-7A42-45BD-9CF8-9888C6B1B63E}"/>
    <cellStyle name="Komma 9 9" xfId="2002" xr:uid="{00000000-0005-0000-0000-00005C090000}"/>
    <cellStyle name="Komma 9 9 2" xfId="5390" xr:uid="{36A5EBC0-D385-46D6-99A5-3CD2AFA6E067}"/>
    <cellStyle name="Link" xfId="257" builtinId="8"/>
    <cellStyle name="Link 2" xfId="3169" xr:uid="{6755811C-2631-4A3A-8073-0B28332F02DD}"/>
    <cellStyle name="Neutral 2" xfId="877" xr:uid="{00000000-0005-0000-0000-00005E090000}"/>
    <cellStyle name="Notiz 2" xfId="878" xr:uid="{00000000-0005-0000-0000-00005F090000}"/>
    <cellStyle name="Notiz 3" xfId="879" xr:uid="{00000000-0005-0000-0000-000060090000}"/>
    <cellStyle name="Notiz 4" xfId="880" xr:uid="{00000000-0005-0000-0000-000061090000}"/>
    <cellStyle name="Notiz 5" xfId="881" xr:uid="{00000000-0005-0000-0000-000062090000}"/>
    <cellStyle name="Notiz 6" xfId="882" xr:uid="{00000000-0005-0000-0000-000063090000}"/>
    <cellStyle name="Notiz 7" xfId="883" xr:uid="{00000000-0005-0000-0000-000064090000}"/>
    <cellStyle name="Notiz 8" xfId="884" xr:uid="{00000000-0005-0000-0000-000065090000}"/>
    <cellStyle name="Prozent" xfId="2" builtinId="5"/>
    <cellStyle name="Prozent 2" xfId="518" xr:uid="{00000000-0005-0000-0000-000067090000}"/>
    <cellStyle name="Prozent 2 2" xfId="918" xr:uid="{00000000-0005-0000-0000-000068090000}"/>
    <cellStyle name="Prozent 2 2 2" xfId="919" xr:uid="{00000000-0005-0000-0000-000069090000}"/>
    <cellStyle name="Prozent 2 2 2 2" xfId="940" xr:uid="{00000000-0005-0000-0000-00006A090000}"/>
    <cellStyle name="Prozent 2 2 2 2 2" xfId="3727" xr:uid="{3E43921A-C834-447D-A9AA-2EB863830F9C}"/>
    <cellStyle name="Prozent 2 2 2 3" xfId="3708" xr:uid="{CFD1A94B-C3E0-4B83-9366-89E50D64F79E}"/>
    <cellStyle name="Prozent 2 2 3" xfId="939" xr:uid="{00000000-0005-0000-0000-00006B090000}"/>
    <cellStyle name="Prozent 2 2 3 2" xfId="3726" xr:uid="{6D2686A2-F731-4A83-9323-037520C42E78}"/>
    <cellStyle name="Prozent 2 2 4" xfId="3707" xr:uid="{3B548644-64A1-4158-972F-AB2ADBFE4AC6}"/>
    <cellStyle name="Prozent 2 3" xfId="920" xr:uid="{00000000-0005-0000-0000-00006C090000}"/>
    <cellStyle name="Prozent 2 3 2" xfId="941" xr:uid="{00000000-0005-0000-0000-00006D090000}"/>
    <cellStyle name="Prozent 2 3 2 2" xfId="3728" xr:uid="{1D7AC11A-F8F8-4536-B84C-505C10C51D42}"/>
    <cellStyle name="Prozent 2 3 3" xfId="3709" xr:uid="{F7857327-3C1D-4615-B418-CD0DCA68A2E3}"/>
    <cellStyle name="Prozent 2 4" xfId="906" xr:uid="{00000000-0005-0000-0000-00006E090000}"/>
    <cellStyle name="Prozent 2 5" xfId="3180" xr:uid="{C1F5455C-CCD4-44D5-B1ED-10807510F298}"/>
    <cellStyle name="Prozent 3" xfId="1457" xr:uid="{00000000-0005-0000-0000-00006F090000}"/>
    <cellStyle name="Prozent 3 2" xfId="3437" xr:uid="{7A330C3D-A190-4054-BF55-629150205F64}"/>
    <cellStyle name="Prozent 4" xfId="3170" xr:uid="{13D4BEA6-EDC5-45DF-BF5F-B98BE34695D7}"/>
    <cellStyle name="Schlecht 2" xfId="885" xr:uid="{00000000-0005-0000-0000-000070090000}"/>
    <cellStyle name="Standard" xfId="0" builtinId="0"/>
    <cellStyle name="Standard 10" xfId="785" xr:uid="{00000000-0005-0000-0000-000072090000}"/>
    <cellStyle name="Standard 11" xfId="905" xr:uid="{00000000-0005-0000-0000-000073090000}"/>
    <cellStyle name="Standard 11 2" xfId="931" xr:uid="{00000000-0005-0000-0000-000074090000}"/>
    <cellStyle name="Standard 11 2 2" xfId="3718" xr:uid="{B35A0400-A8C6-49BD-8941-B6C44F66A2FA}"/>
    <cellStyle name="Standard 11 3" xfId="3699" xr:uid="{C2D92779-302B-467A-9D91-01177C56B4EE}"/>
    <cellStyle name="Standard 12" xfId="922" xr:uid="{00000000-0005-0000-0000-000075090000}"/>
    <cellStyle name="Standard 12 2" xfId="3711" xr:uid="{D8DE7EA8-1275-4E5B-BFD2-0A9B48DFDF5E}"/>
    <cellStyle name="Standard 13" xfId="943" xr:uid="{00000000-0005-0000-0000-000076090000}"/>
    <cellStyle name="Standard 13 2" xfId="3730" xr:uid="{9CA91726-9E21-4D0C-989C-B1CE1D98AB8D}"/>
    <cellStyle name="Standard 14" xfId="944" xr:uid="{00000000-0005-0000-0000-000077090000}"/>
    <cellStyle name="Standard 14 2" xfId="3731" xr:uid="{A323A385-EA1F-4B9E-AD54-6CE828BBD8FE}"/>
    <cellStyle name="Standard 15" xfId="773" xr:uid="{00000000-0005-0000-0000-000078090000}"/>
    <cellStyle name="Standard 16" xfId="1455" xr:uid="{00000000-0005-0000-0000-000079090000}"/>
    <cellStyle name="Standard 16 2" xfId="3435" xr:uid="{5956AB5A-2AA8-4DD8-B6EA-C1AD56FC289C}"/>
    <cellStyle name="Standard 17" xfId="3171" xr:uid="{01D0E502-5785-4DC7-AADC-9136E61DDC6F}"/>
    <cellStyle name="Standard 17 2" xfId="3732" xr:uid="{B5D59D87-0038-4EEE-9C3A-5A0DF5D58977}"/>
    <cellStyle name="Standard 18" xfId="3172" xr:uid="{1B2ACF22-1F3D-40CC-9AD3-D2D8E2EAD8C0}"/>
    <cellStyle name="Standard 18 2" xfId="3733" xr:uid="{06115EF3-914F-4189-B405-A284C87EE7C6}"/>
    <cellStyle name="Standard 19" xfId="3175" xr:uid="{D90BAE38-A2F8-4A00-8A62-6EF5B07C553F}"/>
    <cellStyle name="Standard 2" xfId="258" xr:uid="{00000000-0005-0000-0000-00007A090000}"/>
    <cellStyle name="Standard 2 10" xfId="3176" xr:uid="{37E32EC6-BED6-426F-9B4C-D63B3DA97F97}"/>
    <cellStyle name="Standard 2 10 2" xfId="3736" xr:uid="{018F0998-376F-4C06-948B-9F73947EB7DB}"/>
    <cellStyle name="Standard 2 11" xfId="3178" xr:uid="{93FC58A7-2090-467C-BB56-B8F0872791CA}"/>
    <cellStyle name="Standard 2 2" xfId="886" xr:uid="{00000000-0005-0000-0000-00007B090000}"/>
    <cellStyle name="Standard 2 2 2" xfId="921" xr:uid="{00000000-0005-0000-0000-00007C090000}"/>
    <cellStyle name="Standard 2 2 2 2" xfId="942" xr:uid="{00000000-0005-0000-0000-00007D090000}"/>
    <cellStyle name="Standard 2 2 2 2 2" xfId="3729" xr:uid="{EEBE4242-1455-49C1-AA16-F58A9720276F}"/>
    <cellStyle name="Standard 2 2 2 3" xfId="3710" xr:uid="{988D8DC3-96EE-4B46-A2A7-9343ED21C0C8}"/>
    <cellStyle name="Standard 2 3" xfId="887" xr:uid="{00000000-0005-0000-0000-00007E090000}"/>
    <cellStyle name="Standard 2 4" xfId="888" xr:uid="{00000000-0005-0000-0000-00007F090000}"/>
    <cellStyle name="Standard 2 5" xfId="889" xr:uid="{00000000-0005-0000-0000-000080090000}"/>
    <cellStyle name="Standard 2 6" xfId="907" xr:uid="{00000000-0005-0000-0000-000081090000}"/>
    <cellStyle name="Standard 2 7" xfId="924" xr:uid="{00000000-0005-0000-0000-000082090000}"/>
    <cellStyle name="Standard 2 8" xfId="923" xr:uid="{00000000-0005-0000-0000-000083090000}"/>
    <cellStyle name="Standard 2 9" xfId="774" xr:uid="{00000000-0005-0000-0000-000084090000}"/>
    <cellStyle name="Standard 3" xfId="516" xr:uid="{00000000-0005-0000-0000-000085090000}"/>
    <cellStyle name="Standard 3 2" xfId="777" xr:uid="{00000000-0005-0000-0000-000086090000}"/>
    <cellStyle name="Standard 3 2 2" xfId="909" xr:uid="{00000000-0005-0000-0000-000087090000}"/>
    <cellStyle name="Standard 3 2 2 2" xfId="933" xr:uid="{00000000-0005-0000-0000-000088090000}"/>
    <cellStyle name="Standard 3 2 2 2 2" xfId="3720" xr:uid="{A953B0B8-1B54-43AE-AA12-6E3C219F901F}"/>
    <cellStyle name="Standard 3 2 2 3" xfId="3701" xr:uid="{45856C46-01FC-45E5-A5E8-DE57AA30674A}"/>
    <cellStyle name="Standard 3 2 3" xfId="926" xr:uid="{00000000-0005-0000-0000-000089090000}"/>
    <cellStyle name="Standard 3 2 3 2" xfId="3713" xr:uid="{F0B9D388-A46B-4238-9346-DDF3F9490D2F}"/>
    <cellStyle name="Standard 3 2 4" xfId="3693" xr:uid="{FF69C0B7-46D0-411B-8D39-CCD70D99F930}"/>
    <cellStyle name="Standard 3 3" xfId="780" xr:uid="{00000000-0005-0000-0000-00008A090000}"/>
    <cellStyle name="Standard 3 3 2" xfId="784" xr:uid="{00000000-0005-0000-0000-00008B090000}"/>
    <cellStyle name="Standard 3 3 2 2" xfId="904" xr:uid="{00000000-0005-0000-0000-00008C090000}"/>
    <cellStyle name="Standard 3 3 2 2 2" xfId="916" xr:uid="{00000000-0005-0000-0000-00008D090000}"/>
    <cellStyle name="Standard 3 3 2 2 2 2" xfId="937" xr:uid="{00000000-0005-0000-0000-00008E090000}"/>
    <cellStyle name="Standard 3 3 2 2 2 2 2" xfId="3724" xr:uid="{FDA144DB-9F2E-481C-9F20-D0AD2AA161CE}"/>
    <cellStyle name="Standard 3 3 2 2 2 3" xfId="3705" xr:uid="{187D2224-11A8-4DD2-B859-84B04FFC9D1C}"/>
    <cellStyle name="Standard 3 3 2 2 3" xfId="930" xr:uid="{00000000-0005-0000-0000-00008F090000}"/>
    <cellStyle name="Standard 3 3 2 2 3 2" xfId="3717" xr:uid="{3D2DE31A-F88C-440B-807A-BAE33AC94B5E}"/>
    <cellStyle name="Standard 3 3 2 2 4" xfId="3698" xr:uid="{8FD17EE5-B105-46E7-AECE-9C10E885490E}"/>
    <cellStyle name="Standard 3 3 2 3" xfId="914" xr:uid="{00000000-0005-0000-0000-000090090000}"/>
    <cellStyle name="Standard 3 3 2 3 2" xfId="935" xr:uid="{00000000-0005-0000-0000-000091090000}"/>
    <cellStyle name="Standard 3 3 2 3 2 2" xfId="3722" xr:uid="{6836F9EF-9DE7-49BC-BF9C-2C6AC91C1CC3}"/>
    <cellStyle name="Standard 3 3 2 3 3" xfId="3703" xr:uid="{92875A1B-D679-490E-B0E3-2A932D4A342A}"/>
    <cellStyle name="Standard 3 3 2 4" xfId="928" xr:uid="{00000000-0005-0000-0000-000092090000}"/>
    <cellStyle name="Standard 3 3 2 4 2" xfId="3715" xr:uid="{D3EDDFCF-75CD-41CF-BF4C-02963263AFA2}"/>
    <cellStyle name="Standard 3 3 2 5" xfId="3695" xr:uid="{5C03472D-E030-43B0-A3FD-468099824A7C}"/>
    <cellStyle name="Standard 3 3 3" xfId="910" xr:uid="{00000000-0005-0000-0000-000093090000}"/>
    <cellStyle name="Standard 3 3 3 2" xfId="934" xr:uid="{00000000-0005-0000-0000-000094090000}"/>
    <cellStyle name="Standard 3 3 3 2 2" xfId="3721" xr:uid="{0F56E27D-4B1E-4840-B520-608F6BA76963}"/>
    <cellStyle name="Standard 3 3 3 3" xfId="3702" xr:uid="{C8381E8B-55E5-485B-AD3F-83CA2D567E0E}"/>
    <cellStyle name="Standard 3 3 4" xfId="927" xr:uid="{00000000-0005-0000-0000-000095090000}"/>
    <cellStyle name="Standard 3 3 4 2" xfId="3714" xr:uid="{0EE97E32-2EEF-4CD8-8AA7-3A3111055433}"/>
    <cellStyle name="Standard 3 3 5" xfId="3694" xr:uid="{D1F7BB8D-F28D-46D5-9B4F-D2066EFFDCE5}"/>
    <cellStyle name="Standard 3 4" xfId="890" xr:uid="{00000000-0005-0000-0000-000096090000}"/>
    <cellStyle name="Standard 3 4 2" xfId="903" xr:uid="{00000000-0005-0000-0000-000097090000}"/>
    <cellStyle name="Standard 3 4 2 2" xfId="915" xr:uid="{00000000-0005-0000-0000-000098090000}"/>
    <cellStyle name="Standard 3 4 2 2 2" xfId="936" xr:uid="{00000000-0005-0000-0000-000099090000}"/>
    <cellStyle name="Standard 3 4 2 2 2 2" xfId="3723" xr:uid="{371F7F76-5E80-4793-A754-A6EFA42FAAA0}"/>
    <cellStyle name="Standard 3 4 2 2 3" xfId="3704" xr:uid="{E5C0BA42-A6E4-4DC9-8DE4-679FE66EFA2F}"/>
    <cellStyle name="Standard 3 4 2 3" xfId="929" xr:uid="{00000000-0005-0000-0000-00009A090000}"/>
    <cellStyle name="Standard 3 4 2 3 2" xfId="3716" xr:uid="{B07ACE95-8389-4B9A-84AD-33223B6F3AD2}"/>
    <cellStyle name="Standard 3 4 2 4" xfId="3697" xr:uid="{F2E69F45-C880-4674-8AE3-C65B8A8848F9}"/>
    <cellStyle name="Standard 3 5" xfId="908" xr:uid="{00000000-0005-0000-0000-00009B090000}"/>
    <cellStyle name="Standard 3 5 2" xfId="932" xr:uid="{00000000-0005-0000-0000-00009C090000}"/>
    <cellStyle name="Standard 3 5 2 2" xfId="3719" xr:uid="{2956F1B3-EC6B-48D8-BA1D-28F3DAF07921}"/>
    <cellStyle name="Standard 3 5 3" xfId="3700" xr:uid="{5BDE0BFA-36E7-481E-8F93-B6A6B3F1DAD9}"/>
    <cellStyle name="Standard 3 6" xfId="925" xr:uid="{00000000-0005-0000-0000-00009D090000}"/>
    <cellStyle name="Standard 3 6 2" xfId="3712" xr:uid="{EE93B400-35CF-441A-8152-F46BB1D1A91F}"/>
    <cellStyle name="Standard 3 7" xfId="775" xr:uid="{00000000-0005-0000-0000-00009E090000}"/>
    <cellStyle name="Standard 4" xfId="776" xr:uid="{00000000-0005-0000-0000-00009F090000}"/>
    <cellStyle name="Standard 4 2" xfId="891" xr:uid="{00000000-0005-0000-0000-0000A0090000}"/>
    <cellStyle name="Standard 5" xfId="778" xr:uid="{00000000-0005-0000-0000-0000A1090000}"/>
    <cellStyle name="Standard 5 2" xfId="892" xr:uid="{00000000-0005-0000-0000-0000A2090000}"/>
    <cellStyle name="Standard 6" xfId="779" xr:uid="{00000000-0005-0000-0000-0000A3090000}"/>
    <cellStyle name="Standard 6 2" xfId="893" xr:uid="{00000000-0005-0000-0000-0000A4090000}"/>
    <cellStyle name="Standard 7" xfId="781" xr:uid="{00000000-0005-0000-0000-0000A5090000}"/>
    <cellStyle name="Standard 7 2" xfId="894" xr:uid="{00000000-0005-0000-0000-0000A6090000}"/>
    <cellStyle name="Standard 7 3" xfId="911" xr:uid="{00000000-0005-0000-0000-0000A7090000}"/>
    <cellStyle name="Standard 8" xfId="782" xr:uid="{00000000-0005-0000-0000-0000A8090000}"/>
    <cellStyle name="Standard 8 2" xfId="895" xr:uid="{00000000-0005-0000-0000-0000A9090000}"/>
    <cellStyle name="Standard 8 3" xfId="912" xr:uid="{00000000-0005-0000-0000-0000AA090000}"/>
    <cellStyle name="Standard 9" xfId="783" xr:uid="{00000000-0005-0000-0000-0000AB090000}"/>
    <cellStyle name="Standard 9 2" xfId="913" xr:uid="{00000000-0005-0000-0000-0000AC090000}"/>
    <cellStyle name="Überschrift 1 2" xfId="896" xr:uid="{00000000-0005-0000-0000-0000AD090000}"/>
    <cellStyle name="Überschrift 2 2" xfId="897" xr:uid="{00000000-0005-0000-0000-0000AE090000}"/>
    <cellStyle name="Überschrift 3 2" xfId="898" xr:uid="{00000000-0005-0000-0000-0000AF090000}"/>
    <cellStyle name="Überschrift 4 2" xfId="899" xr:uid="{00000000-0005-0000-0000-0000B0090000}"/>
    <cellStyle name="Verknüpfte Zelle 2" xfId="900" xr:uid="{00000000-0005-0000-0000-0000B1090000}"/>
    <cellStyle name="Warnender Text 2" xfId="901" xr:uid="{00000000-0005-0000-0000-0000B2090000}"/>
    <cellStyle name="Zelle überprüfen 2" xfId="902" xr:uid="{00000000-0005-0000-0000-0000B3090000}"/>
  </cellStyles>
  <dxfs count="1772">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s>
  <tableStyles count="0" defaultTableStyle="TableStyleMedium2" defaultPivotStyle="PivotStyleLight16"/>
  <colors>
    <mruColors>
      <color rgb="FFFFCCFF"/>
      <color rgb="FFFF99CC"/>
      <color rgb="FFFF6699"/>
      <color rgb="FF0000FF"/>
      <color rgb="FFFFFF99"/>
      <color rgb="FF3366FF"/>
      <color rgb="FFCCFFCC"/>
      <color rgb="FF0066FF"/>
      <color rgb="FF3F8DFF"/>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vbaProject.bin.rels><?xml version="1.0" encoding="UTF-8" standalone="yes"?>
<Relationships xmlns="http://schemas.openxmlformats.org/package/2006/relationships"><Relationship Id="rId3" Type="http://schemas.microsoft.com/office/2020/07/relationships/vbaProjectSignatureV3" Target="vbaProjectSignatureV3.bin"/><Relationship Id="rId2" Type="http://schemas.microsoft.com/office/2014/relationships/vbaProjectSignatureAgile" Target="vbaProjectSignatureAgile.bin"/><Relationship Id="rId1" Type="http://schemas.microsoft.com/office/2006/relationships/vbaProjectSignature" Target="vbaProjectSignature.bin"/></Relationships>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33" Type="http://schemas.microsoft.com/office/2006/relationships/vbaProject" Target="vbaProject.bin"/><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32"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microsoft.com/office/2017/10/relationships/person" Target="persons/person.xml"/><Relationship Id="rId30" Type="http://schemas.openxmlformats.org/officeDocument/2006/relationships/customXml" Target="../customXml/item2.xml"/><Relationship Id="rId8" Type="http://schemas.openxmlformats.org/officeDocument/2006/relationships/worksheet" Target="worksheets/sheet8.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5115220836644214E-2"/>
          <c:y val="4.7947090327324492E-2"/>
          <c:w val="0.89235025985353722"/>
          <c:h val="0.86369474119394007"/>
        </c:manualLayout>
      </c:layout>
      <c:barChart>
        <c:barDir val="col"/>
        <c:grouping val="stacked"/>
        <c:varyColors val="0"/>
        <c:ser>
          <c:idx val="4"/>
          <c:order val="0"/>
          <c:tx>
            <c:strRef>
              <c:f>Dropdown!$AC$7:$AF$7</c:f>
              <c:strCache>
                <c:ptCount val="4"/>
                <c:pt idx="0">
                  <c:v>Energia idroeleetrica annua con costi non coperti</c:v>
                </c:pt>
                <c:pt idx="1">
                  <c:v>potenziale servizio universale</c:v>
                </c:pt>
                <c:pt idx="2">
                  <c:v>Deduzione rettificata per il servizio universale</c:v>
                </c:pt>
                <c:pt idx="3">
                  <c:v>Deduzione rettificata per il servizio universale</c:v>
                </c:pt>
              </c:strCache>
            </c:strRef>
          </c:tx>
          <c:spPr>
            <a:solidFill>
              <a:srgbClr val="00B050"/>
            </a:solidFill>
            <a:ln w="12700">
              <a:noFill/>
            </a:ln>
            <a:effectLst/>
          </c:spPr>
          <c:invertIfNegative val="0"/>
          <c:dPt>
            <c:idx val="0"/>
            <c:invertIfNegative val="0"/>
            <c:bubble3D val="0"/>
            <c:spPr>
              <a:solidFill>
                <a:schemeClr val="accent1">
                  <a:lumMod val="75000"/>
                </a:schemeClr>
              </a:solidFill>
              <a:ln w="12700">
                <a:noFill/>
              </a:ln>
              <a:effectLst/>
            </c:spPr>
            <c:extLst>
              <c:ext xmlns:c16="http://schemas.microsoft.com/office/drawing/2014/chart" uri="{C3380CC4-5D6E-409C-BE32-E72D297353CC}">
                <c16:uniqueId val="{00000002-BF92-49A0-A481-DCED8A30BFB2}"/>
              </c:ext>
            </c:extLst>
          </c:dPt>
          <c:dPt>
            <c:idx val="1"/>
            <c:invertIfNegative val="0"/>
            <c:bubble3D val="0"/>
            <c:spPr>
              <a:solidFill>
                <a:schemeClr val="accent2">
                  <a:lumMod val="60000"/>
                  <a:lumOff val="40000"/>
                </a:schemeClr>
              </a:solidFill>
              <a:ln w="12700">
                <a:noFill/>
              </a:ln>
              <a:effectLst/>
            </c:spPr>
            <c:extLst>
              <c:ext xmlns:c16="http://schemas.microsoft.com/office/drawing/2014/chart" uri="{C3380CC4-5D6E-409C-BE32-E72D297353CC}">
                <c16:uniqueId val="{00000003-4C2F-46BB-833D-EF6739EEE65B}"/>
              </c:ext>
            </c:extLst>
          </c:dPt>
          <c:dPt>
            <c:idx val="2"/>
            <c:invertIfNegative val="0"/>
            <c:bubble3D val="0"/>
            <c:spPr>
              <a:solidFill>
                <a:schemeClr val="accent4">
                  <a:lumMod val="60000"/>
                  <a:lumOff val="40000"/>
                </a:schemeClr>
              </a:solidFill>
              <a:ln w="12700">
                <a:noFill/>
              </a:ln>
              <a:effectLst/>
            </c:spPr>
            <c:extLst>
              <c:ext xmlns:c16="http://schemas.microsoft.com/office/drawing/2014/chart" uri="{C3380CC4-5D6E-409C-BE32-E72D297353CC}">
                <c16:uniqueId val="{00000004-4C2F-46BB-833D-EF6739EEE65B}"/>
              </c:ext>
            </c:extLst>
          </c:dPt>
          <c:dPt>
            <c:idx val="3"/>
            <c:invertIfNegative val="0"/>
            <c:bubble3D val="0"/>
            <c:spPr>
              <a:solidFill>
                <a:schemeClr val="accent4">
                  <a:lumMod val="60000"/>
                  <a:lumOff val="40000"/>
                </a:schemeClr>
              </a:solidFill>
              <a:ln w="12700">
                <a:noFill/>
              </a:ln>
              <a:effectLst/>
            </c:spPr>
            <c:extLst>
              <c:ext xmlns:c16="http://schemas.microsoft.com/office/drawing/2014/chart" uri="{C3380CC4-5D6E-409C-BE32-E72D297353CC}">
                <c16:uniqueId val="{00000005-4C2F-46BB-833D-EF6739EEE65B}"/>
              </c:ext>
            </c:extLst>
          </c:dPt>
          <c:dLbls>
            <c:dLbl>
              <c:idx val="0"/>
              <c:layout>
                <c:manualLayout>
                  <c:x val="0"/>
                  <c:y val="-3.67405769570881E-2"/>
                </c:manualLayout>
              </c:layout>
              <c:tx>
                <c:rich>
                  <a:bodyPr/>
                  <a:lstStyle/>
                  <a:p>
                    <a:fld id="{03ECBC2D-7C20-4B57-9815-1820BA991A1E}" type="CELLREF">
                      <a:rPr lang="en-US"/>
                      <a:pPr/>
                      <a:t>[ZELLBEZ]</a:t>
                    </a:fld>
                    <a:r>
                      <a:rPr lang="en-US"/>
                      <a:t> </a:t>
                    </a:r>
                  </a:p>
                  <a:p>
                    <a:fld id="{04490DB5-45EB-4E32-98BA-8C2B6BA702D8}" type="VALUE">
                      <a:rPr lang="en-US"/>
                      <a:pPr/>
                      <a:t>[WERT]</a:t>
                    </a:fld>
                    <a:endParaRPr lang="de-CH"/>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dlblFTEntry>
                      <c15:txfldGUID>{03ECBC2D-7C20-4B57-9815-1820BA991A1E}</c15:txfldGUID>
                      <c15:f>Dropdown!$AC$7</c15:f>
                      <c15:dlblFieldTableCache>
                        <c:ptCount val="1"/>
                        <c:pt idx="0">
                          <c:v>Energia idroeleetrica annua con costi non coperti</c:v>
                        </c:pt>
                      </c15:dlblFieldTableCache>
                    </c15:dlblFTEntry>
                  </c15:dlblFieldTable>
                  <c15:showDataLabelsRange val="1"/>
                </c:ext>
                <c:ext xmlns:c16="http://schemas.microsoft.com/office/drawing/2014/chart" uri="{C3380CC4-5D6E-409C-BE32-E72D297353CC}">
                  <c16:uniqueId val="{00000002-BF92-49A0-A481-DCED8A30BFB2}"/>
                </c:ext>
              </c:extLst>
            </c:dLbl>
            <c:dLbl>
              <c:idx val="1"/>
              <c:layout>
                <c:manualLayout>
                  <c:x val="1.4452073696270889E-3"/>
                  <c:y val="-3.3645970173108178E-2"/>
                </c:manualLayout>
              </c:layout>
              <c:tx>
                <c:rich>
                  <a:bodyPr rot="0" spcFirstLastPara="1" vertOverflow="ellipsis" vert="horz" wrap="square" lIns="38100" tIns="19050" rIns="38100" bIns="19050" anchor="ctr" anchorCtr="1">
                    <a:noAutofit/>
                  </a:bodyPr>
                  <a:lstStyle/>
                  <a:p>
                    <a:pPr>
                      <a:defRPr sz="900" b="1" i="0" u="none" strike="noStrike" kern="1200" baseline="0">
                        <a:solidFill>
                          <a:sysClr val="windowText" lastClr="000000"/>
                        </a:solidFill>
                        <a:latin typeface="+mn-lt"/>
                        <a:ea typeface="+mn-ea"/>
                        <a:cs typeface="+mn-cs"/>
                      </a:defRPr>
                    </a:pPr>
                    <a:fld id="{F5662F44-AE67-4423-ACF6-F66C78872CDA}" type="CELLREF">
                      <a:rPr lang="en-US"/>
                      <a:pPr>
                        <a:defRPr b="1">
                          <a:solidFill>
                            <a:sysClr val="windowText" lastClr="000000"/>
                          </a:solidFill>
                        </a:defRPr>
                      </a:pPr>
                      <a:t>[ZELLBEZ]</a:t>
                    </a:fld>
                    <a:endParaRPr lang="en-US"/>
                  </a:p>
                  <a:p>
                    <a:pPr>
                      <a:defRPr b="1">
                        <a:solidFill>
                          <a:sysClr val="windowText" lastClr="000000"/>
                        </a:solidFill>
                      </a:defRPr>
                    </a:pPr>
                    <a:fld id="{D118E388-ECAF-47BA-B89D-07DE39E88F9E}" type="VALUE">
                      <a:rPr lang="en-US"/>
                      <a:pPr>
                        <a:defRPr b="1">
                          <a:solidFill>
                            <a:sysClr val="windowText" lastClr="000000"/>
                          </a:solidFill>
                        </a:defRPr>
                      </a:pPr>
                      <a:t>[WERT]</a:t>
                    </a:fld>
                    <a:endParaRPr lang="de-CH"/>
                  </a:p>
                </c:rich>
              </c:tx>
              <c:numFmt formatCode="#,##0.000;\-\ #,##0.000;" sourceLinked="0"/>
              <c:spPr>
                <a:noFill/>
                <a:ln w="25400">
                  <a:noFill/>
                </a:ln>
                <a:effectLst/>
              </c:spPr>
              <c:txPr>
                <a:bodyPr rot="0" spcFirstLastPara="1" vertOverflow="ellipsis" vert="horz" wrap="square" lIns="38100" tIns="19050" rIns="38100" bIns="19050" anchor="ctr" anchorCtr="1">
                  <a:noAutofit/>
                </a:bodyPr>
                <a:lstStyle/>
                <a:p>
                  <a:pPr>
                    <a:defRPr sz="9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eparator>
</c:separator>
              <c:extLst>
                <c:ext xmlns:c15="http://schemas.microsoft.com/office/drawing/2012/chart" uri="{CE6537A1-D6FC-4f65-9D91-7224C49458BB}">
                  <c15:layout>
                    <c:manualLayout>
                      <c:w val="0.15585613844606661"/>
                      <c:h val="0.18625254109168479"/>
                    </c:manualLayout>
                  </c15:layout>
                  <c15:dlblFieldTable>
                    <c15:dlblFTEntry>
                      <c15:txfldGUID>{F5662F44-AE67-4423-ACF6-F66C78872CDA}</c15:txfldGUID>
                      <c15:f>Dropdown!$AD$7</c15:f>
                      <c15:dlblFieldTableCache>
                        <c:ptCount val="1"/>
                        <c:pt idx="0">
                          <c:v>potenziale servizio universale</c:v>
                        </c:pt>
                      </c15:dlblFieldTableCache>
                    </c15:dlblFTEntry>
                  </c15:dlblFieldTable>
                  <c15:showDataLabelsRange val="1"/>
                </c:ext>
                <c:ext xmlns:c16="http://schemas.microsoft.com/office/drawing/2014/chart" uri="{C3380CC4-5D6E-409C-BE32-E72D297353CC}">
                  <c16:uniqueId val="{00000003-4C2F-46BB-833D-EF6739EEE65B}"/>
                </c:ext>
              </c:extLst>
            </c:dLbl>
            <c:dLbl>
              <c:idx val="2"/>
              <c:layout>
                <c:manualLayout>
                  <c:x val="1.5000359063711921E-3"/>
                  <c:y val="-2.5988067470880224E-2"/>
                </c:manualLayout>
              </c:layout>
              <c:tx>
                <c:rich>
                  <a:bodyPr/>
                  <a:lstStyle/>
                  <a:p>
                    <a:fld id="{2222151B-B45C-4793-A301-FC86D270D7D1}" type="CELLREF">
                      <a:rPr lang="en-US" baseline="0"/>
                      <a:pPr/>
                      <a:t>[ZELLBEZ]</a:t>
                    </a:fld>
                    <a:endParaRPr lang="en-US" baseline="0"/>
                  </a:p>
                  <a:p>
                    <a:fld id="{1BB421B2-540E-41DE-9205-299F4F82A614}" type="VALUE">
                      <a:rPr lang="en-US" baseline="0"/>
                      <a:pPr/>
                      <a:t>[WERT]</a:t>
                    </a:fld>
                    <a:endParaRPr lang="de-CH"/>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dlblFTEntry>
                      <c15:txfldGUID>{2222151B-B45C-4793-A301-FC86D270D7D1}</c15:txfldGUID>
                      <c15:f>Dropdown!$AE$7</c15:f>
                      <c15:dlblFieldTableCache>
                        <c:ptCount val="1"/>
                        <c:pt idx="0">
                          <c:v>Deduzione rettificata per il servizio universale</c:v>
                        </c:pt>
                      </c15:dlblFieldTableCache>
                    </c15:dlblFTEntry>
                  </c15:dlblFieldTable>
                  <c15:showDataLabelsRange val="0"/>
                </c:ext>
                <c:ext xmlns:c16="http://schemas.microsoft.com/office/drawing/2014/chart" uri="{C3380CC4-5D6E-409C-BE32-E72D297353CC}">
                  <c16:uniqueId val="{00000004-4C2F-46BB-833D-EF6739EEE65B}"/>
                </c:ext>
              </c:extLst>
            </c:dLbl>
            <c:dLbl>
              <c:idx val="3"/>
              <c:layout>
                <c:manualLayout>
                  <c:x val="6.0002294064080081E-3"/>
                  <c:y val="-2.598783537721502E-2"/>
                </c:manualLayout>
              </c:layout>
              <c:tx>
                <c:rich>
                  <a:bodyPr rot="0" spcFirstLastPara="1" vertOverflow="ellipsis" vert="horz" wrap="square" lIns="38100" tIns="19050" rIns="38100" bIns="19050" anchor="ctr" anchorCtr="1">
                    <a:noAutofit/>
                  </a:bodyPr>
                  <a:lstStyle/>
                  <a:p>
                    <a:pPr>
                      <a:defRPr sz="900" b="1" i="0" u="none" strike="noStrike" kern="1200" baseline="0">
                        <a:solidFill>
                          <a:sysClr val="windowText" lastClr="000000"/>
                        </a:solidFill>
                        <a:latin typeface="+mn-lt"/>
                        <a:ea typeface="+mn-ea"/>
                        <a:cs typeface="+mn-cs"/>
                      </a:defRPr>
                    </a:pPr>
                    <a:fld id="{9D66D612-100F-4A63-BF7E-D2C535C8D52A}" type="CELLREF">
                      <a:rPr lang="en-US" baseline="0"/>
                      <a:pPr>
                        <a:defRPr b="1">
                          <a:solidFill>
                            <a:sysClr val="windowText" lastClr="000000"/>
                          </a:solidFill>
                        </a:defRPr>
                      </a:pPr>
                      <a:t>[ZELLBEZ]</a:t>
                    </a:fld>
                    <a:r>
                      <a:rPr lang="en-US" baseline="0"/>
                      <a:t> </a:t>
                    </a:r>
                    <a:fld id="{549C601B-885F-4697-BB47-947BA2A9B36B}" type="VALUE">
                      <a:rPr lang="en-US" baseline="0"/>
                      <a:pPr>
                        <a:defRPr b="1">
                          <a:solidFill>
                            <a:sysClr val="windowText" lastClr="000000"/>
                          </a:solidFill>
                        </a:defRPr>
                      </a:pPr>
                      <a:t>[WERT]</a:t>
                    </a:fld>
                    <a:endParaRPr lang="en-US" baseline="0"/>
                  </a:p>
                </c:rich>
              </c:tx>
              <c:numFmt formatCode="#,##0.000;\-\ #,##0.000;" sourceLinked="0"/>
              <c:spPr>
                <a:noFill/>
                <a:ln w="25400">
                  <a:noFill/>
                </a:ln>
                <a:effectLst/>
              </c:spPr>
              <c:txPr>
                <a:bodyPr rot="0" spcFirstLastPara="1" vertOverflow="ellipsis" vert="horz" wrap="square" lIns="38100" tIns="19050" rIns="38100" bIns="19050" anchor="ctr" anchorCtr="1">
                  <a:noAutofit/>
                </a:bodyPr>
                <a:lstStyle/>
                <a:p>
                  <a:pPr>
                    <a:defRPr sz="9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eparator>
</c:separator>
              <c:extLst>
                <c:ext xmlns:c15="http://schemas.microsoft.com/office/drawing/2012/chart" uri="{CE6537A1-D6FC-4f65-9D91-7224C49458BB}">
                  <c15:layout>
                    <c:manualLayout>
                      <c:w val="0.19944179714883933"/>
                      <c:h val="0.20894602896579506"/>
                    </c:manualLayout>
                  </c15:layout>
                  <c15:dlblFieldTable>
                    <c15:dlblFTEntry>
                      <c15:txfldGUID>{9D66D612-100F-4A63-BF7E-D2C535C8D52A}</c15:txfldGUID>
                      <c15:f>Dropdown!$AF$7</c15:f>
                      <c15:dlblFieldTableCache>
                        <c:ptCount val="1"/>
                        <c:pt idx="0">
                          <c:v>Deduzione rettificata per il servizio universale</c:v>
                        </c:pt>
                      </c15:dlblFieldTableCache>
                    </c15:dlblFTEntry>
                  </c15:dlblFieldTable>
                  <c15:showDataLabelsRange val="0"/>
                </c:ext>
                <c:ext xmlns:c16="http://schemas.microsoft.com/office/drawing/2014/chart" uri="{C3380CC4-5D6E-409C-BE32-E72D297353CC}">
                  <c16:uniqueId val="{00000005-4C2F-46BB-833D-EF6739EEE65B}"/>
                </c:ext>
              </c:extLst>
            </c:dLbl>
            <c:numFmt formatCode="#,##0.000;\-\ #,##0.000;" sourceLinked="0"/>
            <c:spPr>
              <a:noFill/>
              <a:ln w="25400">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de-DE"/>
              </a:p>
            </c:txPr>
            <c:dLblPos val="inBase"/>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Dropdown!$AC$7:$AF$7</c:f>
              <c:strCache>
                <c:ptCount val="4"/>
                <c:pt idx="0">
                  <c:v>Energia idroeleetrica annua con costi non coperti</c:v>
                </c:pt>
                <c:pt idx="1">
                  <c:v>potenziale servizio universale</c:v>
                </c:pt>
                <c:pt idx="2">
                  <c:v>Deduzione rettificata per il servizio universale</c:v>
                </c:pt>
                <c:pt idx="3">
                  <c:v>Deduzione rettificata per il servizio universale</c:v>
                </c:pt>
              </c:strCache>
            </c:strRef>
          </c:cat>
          <c:val>
            <c:numRef>
              <c:f>Dropdown!$AC$9:$AF$9</c:f>
              <c:numCache>
                <c:formatCode>0.000</c:formatCode>
                <c:ptCount val="4"/>
                <c:pt idx="0">
                  <c:v>0</c:v>
                </c:pt>
                <c:pt idx="1">
                  <c:v>0</c:v>
                </c:pt>
                <c:pt idx="2">
                  <c:v>0</c:v>
                </c:pt>
                <c:pt idx="3">
                  <c:v>0</c:v>
                </c:pt>
              </c:numCache>
            </c:numRef>
          </c:val>
          <c:extLst>
            <c:ext xmlns:c15="http://schemas.microsoft.com/office/drawing/2012/chart" uri="{02D57815-91ED-43cb-92C2-25804820EDAC}">
              <c15:datalabelsRange>
                <c15:f>Sintesi!$L$9:$M$9</c15:f>
                <c15:dlblRangeCache>
                  <c:ptCount val="2"/>
                </c15:dlblRangeCache>
              </c15:datalabelsRange>
            </c:ext>
            <c:ext xmlns:c16="http://schemas.microsoft.com/office/drawing/2014/chart" uri="{C3380CC4-5D6E-409C-BE32-E72D297353CC}">
              <c16:uniqueId val="{00000002-AE2E-4E8D-9C72-B5A7CF6C34D3}"/>
            </c:ext>
          </c:extLst>
        </c:ser>
        <c:ser>
          <c:idx val="0"/>
          <c:order val="1"/>
          <c:tx>
            <c:strRef>
              <c:f>Dropdown!$AC$7:$AF$7</c:f>
              <c:strCache>
                <c:ptCount val="4"/>
                <c:pt idx="0">
                  <c:v>Energia idroeleetrica annua con costi non coperti</c:v>
                </c:pt>
                <c:pt idx="1">
                  <c:v>potenziale servizio universale</c:v>
                </c:pt>
                <c:pt idx="2">
                  <c:v>Deduzione rettificata per il servizio universale</c:v>
                </c:pt>
                <c:pt idx="3">
                  <c:v>Deduzione rettificata per il servizio universale</c:v>
                </c:pt>
              </c:strCache>
            </c:strRef>
          </c:tx>
          <c:spPr>
            <a:solidFill>
              <a:schemeClr val="accent6">
                <a:lumMod val="60000"/>
                <a:lumOff val="40000"/>
              </a:schemeClr>
            </a:solidFill>
            <a:ln>
              <a:noFill/>
            </a:ln>
            <a:effectLst/>
          </c:spPr>
          <c:invertIfNegative val="0"/>
          <c:dPt>
            <c:idx val="3"/>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4-BF92-49A0-A481-DCED8A30BFB2}"/>
              </c:ext>
            </c:extLst>
          </c:dPt>
          <c:dLbls>
            <c:dLbl>
              <c:idx val="2"/>
              <c:layout>
                <c:manualLayout>
                  <c:x val="-3.482244880465047E-2"/>
                  <c:y val="-0.54844836954858511"/>
                </c:manualLayout>
              </c:layout>
              <c:tx>
                <c:rich>
                  <a:bodyPr/>
                  <a:lstStyle/>
                  <a:p>
                    <a:fld id="{33A01BEB-7D04-4719-9000-58255F845106}" type="CELLREF">
                      <a:rPr lang="en-US" b="1"/>
                      <a:pPr/>
                      <a:t>[ZELLBEZ]</a:t>
                    </a:fld>
                    <a:r>
                      <a:rPr lang="en-US" b="1"/>
                      <a:t> </a:t>
                    </a:r>
                  </a:p>
                  <a:p>
                    <a:fld id="{2F63CDC3-5E12-4A11-80AC-93FB43090FF9}" type="VALUE">
                      <a:rPr lang="en-US" b="1"/>
                      <a:pPr/>
                      <a:t>[WERT]</a:t>
                    </a:fld>
                    <a:endParaRPr lang="de-CH"/>
                  </a:p>
                </c:rich>
              </c:tx>
              <c:showLegendKey val="0"/>
              <c:showVal val="1"/>
              <c:showCatName val="0"/>
              <c:showSerName val="0"/>
              <c:showPercent val="0"/>
              <c:showBubbleSize val="0"/>
              <c:extLst>
                <c:ext xmlns:c15="http://schemas.microsoft.com/office/drawing/2012/chart" uri="{CE6537A1-D6FC-4f65-9D91-7224C49458BB}">
                  <c15:dlblFieldTable>
                    <c15:dlblFTEntry>
                      <c15:txfldGUID>{33A01BEB-7D04-4719-9000-58255F845106}</c15:txfldGUID>
                      <c15:f>Dropdown!$AE$10</c15:f>
                      <c15:dlblFieldTableCache>
                        <c:ptCount val="1"/>
                        <c:pt idx="0">
                          <c:v>Energie rinnovabili nel servizio universale</c:v>
                        </c:pt>
                      </c15:dlblFieldTableCache>
                    </c15:dlblFTEntry>
                  </c15:dlblFieldTable>
                  <c15:showDataLabelsRange val="0"/>
                </c:ext>
                <c:ext xmlns:c16="http://schemas.microsoft.com/office/drawing/2014/chart" uri="{C3380CC4-5D6E-409C-BE32-E72D297353CC}">
                  <c16:uniqueId val="{00000003-BF92-49A0-A481-DCED8A30BFB2}"/>
                </c:ext>
              </c:extLst>
            </c:dLbl>
            <c:dLbl>
              <c:idx val="3"/>
              <c:layout>
                <c:manualLayout>
                  <c:x val="0"/>
                  <c:y val="-0.30382965150796953"/>
                </c:manualLayout>
              </c:layout>
              <c:tx>
                <c:rich>
                  <a:bodyPr/>
                  <a:lstStyle/>
                  <a:p>
                    <a:fld id="{E5379899-E309-4AC3-88DF-6A50672FCD68}" type="CELLREF">
                      <a:rPr lang="en-US"/>
                      <a:pPr/>
                      <a:t>[ZELLBEZ]</a:t>
                    </a:fld>
                    <a:endParaRPr lang="en-US"/>
                  </a:p>
                  <a:p>
                    <a:fld id="{FCEF353B-1C25-4803-8240-65B0C738253A}" type="VALUE">
                      <a:rPr lang="en-US"/>
                      <a:pPr/>
                      <a:t>[WERT]</a:t>
                    </a:fld>
                    <a:endParaRPr lang="de-CH"/>
                  </a:p>
                </c:rich>
              </c:tx>
              <c:dLblPos val="ctr"/>
              <c:showLegendKey val="0"/>
              <c:showVal val="1"/>
              <c:showCatName val="0"/>
              <c:showSerName val="0"/>
              <c:showPercent val="0"/>
              <c:showBubbleSize val="0"/>
              <c:extLst>
                <c:ext xmlns:c15="http://schemas.microsoft.com/office/drawing/2012/chart" uri="{CE6537A1-D6FC-4f65-9D91-7224C49458BB}">
                  <c15:dlblFieldTable>
                    <c15:dlblFTEntry>
                      <c15:txfldGUID>{E5379899-E309-4AC3-88DF-6A50672FCD68}</c15:txfldGUID>
                      <c15:f>Dropdown!$AF$10</c15:f>
                      <c15:dlblFieldTableCache>
                        <c:ptCount val="1"/>
                        <c:pt idx="0">
                          <c:v>Energia avente diritto al premio di mercato</c:v>
                        </c:pt>
                      </c15:dlblFieldTableCache>
                    </c15:dlblFTEntry>
                  </c15:dlblFieldTable>
                  <c15:showDataLabelsRange val="0"/>
                </c:ext>
                <c:ext xmlns:c16="http://schemas.microsoft.com/office/drawing/2014/chart" uri="{C3380CC4-5D6E-409C-BE32-E72D297353CC}">
                  <c16:uniqueId val="{00000004-BF92-49A0-A481-DCED8A30BFB2}"/>
                </c:ext>
              </c:extLst>
            </c:dLbl>
            <c:spPr>
              <a:solidFill>
                <a:schemeClr val="bg1"/>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Dropdown!$AC$7:$AF$7</c:f>
              <c:strCache>
                <c:ptCount val="4"/>
                <c:pt idx="0">
                  <c:v>Energia idroeleetrica annua con costi non coperti</c:v>
                </c:pt>
                <c:pt idx="1">
                  <c:v>potenziale servizio universale</c:v>
                </c:pt>
                <c:pt idx="2">
                  <c:v>Deduzione rettificata per il servizio universale</c:v>
                </c:pt>
                <c:pt idx="3">
                  <c:v>Deduzione rettificata per il servizio universale</c:v>
                </c:pt>
              </c:strCache>
            </c:strRef>
          </c:cat>
          <c:val>
            <c:numRef>
              <c:f>Dropdown!$AC$11:$AF$11</c:f>
              <c:numCache>
                <c:formatCode>#,##0.000</c:formatCode>
                <c:ptCount val="4"/>
                <c:pt idx="2" formatCode="0.000">
                  <c:v>0</c:v>
                </c:pt>
                <c:pt idx="3" formatCode="0.000">
                  <c:v>0</c:v>
                </c:pt>
              </c:numCache>
            </c:numRef>
          </c:val>
          <c:extLst>
            <c:ext xmlns:c16="http://schemas.microsoft.com/office/drawing/2014/chart" uri="{C3380CC4-5D6E-409C-BE32-E72D297353CC}">
              <c16:uniqueId val="{00000003-AE2E-4E8D-9C72-B5A7CF6C34D3}"/>
            </c:ext>
          </c:extLst>
        </c:ser>
        <c:dLbls>
          <c:showLegendKey val="0"/>
          <c:showVal val="0"/>
          <c:showCatName val="0"/>
          <c:showSerName val="0"/>
          <c:showPercent val="0"/>
          <c:showBubbleSize val="0"/>
        </c:dLbls>
        <c:gapWidth val="213"/>
        <c:overlap val="100"/>
        <c:axId val="186145080"/>
        <c:axId val="186145464"/>
      </c:barChart>
      <c:catAx>
        <c:axId val="186145080"/>
        <c:scaling>
          <c:orientation val="minMax"/>
        </c:scaling>
        <c:delete val="1"/>
        <c:axPos val="b"/>
        <c:numFmt formatCode="General" sourceLinked="1"/>
        <c:majorTickMark val="none"/>
        <c:minorTickMark val="none"/>
        <c:tickLblPos val="nextTo"/>
        <c:crossAx val="186145464"/>
        <c:crosses val="autoZero"/>
        <c:auto val="1"/>
        <c:lblAlgn val="ctr"/>
        <c:lblOffset val="100"/>
        <c:noMultiLvlLbl val="0"/>
      </c:catAx>
      <c:valAx>
        <c:axId val="1861454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b="0">
                    <a:solidFill>
                      <a:sysClr val="windowText" lastClr="000000"/>
                    </a:solidFill>
                  </a:rPr>
                  <a:t> [GWh]</a:t>
                </a:r>
              </a:p>
            </c:rich>
          </c:tx>
          <c:layout>
            <c:manualLayout>
              <c:xMode val="edge"/>
              <c:yMode val="edge"/>
              <c:x val="1.4266254380934556E-3"/>
              <c:y val="0.4294911322556270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de-DE"/>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e-DE"/>
          </a:p>
        </c:txPr>
        <c:crossAx val="186145080"/>
        <c:crosses val="autoZero"/>
        <c:crossBetween val="between"/>
      </c:valAx>
      <c:spPr>
        <a:noFill/>
        <a:ln>
          <a:solidFill>
            <a:schemeClr val="tx1"/>
          </a:solid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2.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10.png"/><Relationship Id="rId5" Type="http://schemas.openxmlformats.org/officeDocument/2006/relationships/image" Target="../media/image9.png"/><Relationship Id="rId4" Type="http://schemas.openxmlformats.org/officeDocument/2006/relationships/image" Target="../media/image8.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4.emf"/></Relationships>
</file>

<file path=xl/drawings/_rels/vmlDrawing7.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4.emf"/></Relationships>
</file>

<file path=xl/drawings/_rels/vmlDrawing8.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4.emf"/></Relationships>
</file>

<file path=xl/drawings/_rels/vmlDrawing9.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4.emf"/></Relationships>
</file>

<file path=xl/drawings/_rels/vmlDrawing10.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4.emf"/></Relationships>
</file>

<file path=xl/drawings/_rels/vmlDrawing11.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4.emf"/></Relationships>
</file>

<file path=xl/drawings/_rels/vmlDrawing1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4.emf"/></Relationships>
</file>

<file path=xl/drawings/_rels/vmlDrawing13.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4.emf"/></Relationships>
</file>

<file path=xl/drawings/_rels/vmlDrawing14.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7</xdr:col>
      <xdr:colOff>45524</xdr:colOff>
      <xdr:row>3</xdr:row>
      <xdr:rowOff>78440</xdr:rowOff>
    </xdr:from>
    <xdr:to>
      <xdr:col>16</xdr:col>
      <xdr:colOff>29136</xdr:colOff>
      <xdr:row>27</xdr:row>
      <xdr:rowOff>18210</xdr:rowOff>
    </xdr:to>
    <xdr:graphicFrame macro="">
      <xdr:nvGraphicFramePr>
        <xdr:cNvPr id="3" name="Diagramm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17369</xdr:colOff>
      <xdr:row>56</xdr:row>
      <xdr:rowOff>38100</xdr:rowOff>
    </xdr:from>
    <xdr:to>
      <xdr:col>16</xdr:col>
      <xdr:colOff>0</xdr:colOff>
      <xdr:row>59</xdr:row>
      <xdr:rowOff>134471</xdr:rowOff>
    </xdr:to>
    <xdr:sp macro="" textlink="" fLocksText="0">
      <xdr:nvSpPr>
        <xdr:cNvPr id="2" name="Textfeld 1">
          <a:extLst>
            <a:ext uri="{FF2B5EF4-FFF2-40B4-BE49-F238E27FC236}">
              <a16:creationId xmlns:a16="http://schemas.microsoft.com/office/drawing/2014/main" id="{00000000-0008-0000-0400-000002000000}"/>
            </a:ext>
          </a:extLst>
        </xdr:cNvPr>
        <xdr:cNvSpPr txBox="1"/>
      </xdr:nvSpPr>
      <xdr:spPr>
        <a:xfrm>
          <a:off x="17369" y="9772650"/>
          <a:ext cx="14051056" cy="5821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de-CH"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304800</xdr:colOff>
          <xdr:row>14</xdr:row>
          <xdr:rowOff>57150</xdr:rowOff>
        </xdr:from>
        <xdr:to>
          <xdr:col>11</xdr:col>
          <xdr:colOff>476250</xdr:colOff>
          <xdr:row>14</xdr:row>
          <xdr:rowOff>209550</xdr:rowOff>
        </xdr:to>
        <xdr:sp macro="" textlink="">
          <xdr:nvSpPr>
            <xdr:cNvPr id="11408" name="CheckBox1" hidden="1">
              <a:extLst>
                <a:ext uri="{63B3BB69-23CF-44E3-9099-C40C66FF867C}">
                  <a14:compatExt spid="_x0000_s11408"/>
                </a:ext>
                <a:ext uri="{FF2B5EF4-FFF2-40B4-BE49-F238E27FC236}">
                  <a16:creationId xmlns:a16="http://schemas.microsoft.com/office/drawing/2014/main" id="{00000000-0008-0000-0900-000090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4</xdr:row>
          <xdr:rowOff>107950</xdr:rowOff>
        </xdr:from>
        <xdr:to>
          <xdr:col>2</xdr:col>
          <xdr:colOff>412750</xdr:colOff>
          <xdr:row>4</xdr:row>
          <xdr:rowOff>298450</xdr:rowOff>
        </xdr:to>
        <xdr:sp macro="" textlink="">
          <xdr:nvSpPr>
            <xdr:cNvPr id="11419" name="CheckBox2" hidden="1">
              <a:extLst>
                <a:ext uri="{63B3BB69-23CF-44E3-9099-C40C66FF867C}">
                  <a14:compatExt spid="_x0000_s11419"/>
                </a:ext>
                <a:ext uri="{FF2B5EF4-FFF2-40B4-BE49-F238E27FC236}">
                  <a16:creationId xmlns:a16="http://schemas.microsoft.com/office/drawing/2014/main" id="{00000000-0008-0000-0900-00009B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304800</xdr:colOff>
          <xdr:row>14</xdr:row>
          <xdr:rowOff>57150</xdr:rowOff>
        </xdr:from>
        <xdr:to>
          <xdr:col>11</xdr:col>
          <xdr:colOff>476250</xdr:colOff>
          <xdr:row>14</xdr:row>
          <xdr:rowOff>209550</xdr:rowOff>
        </xdr:to>
        <xdr:sp macro="" textlink="">
          <xdr:nvSpPr>
            <xdr:cNvPr id="130049" name="CheckBox1" hidden="1">
              <a:extLst>
                <a:ext uri="{63B3BB69-23CF-44E3-9099-C40C66FF867C}">
                  <a14:compatExt spid="_x0000_s130049"/>
                </a:ext>
                <a:ext uri="{FF2B5EF4-FFF2-40B4-BE49-F238E27FC236}">
                  <a16:creationId xmlns:a16="http://schemas.microsoft.com/office/drawing/2014/main" id="{00000000-0008-0000-0A00-000001F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4</xdr:row>
          <xdr:rowOff>107950</xdr:rowOff>
        </xdr:from>
        <xdr:to>
          <xdr:col>2</xdr:col>
          <xdr:colOff>400050</xdr:colOff>
          <xdr:row>4</xdr:row>
          <xdr:rowOff>292100</xdr:rowOff>
        </xdr:to>
        <xdr:sp macro="" textlink="">
          <xdr:nvSpPr>
            <xdr:cNvPr id="130050" name="CheckBox2" hidden="1">
              <a:extLst>
                <a:ext uri="{63B3BB69-23CF-44E3-9099-C40C66FF867C}">
                  <a14:compatExt spid="_x0000_s130050"/>
                </a:ext>
                <a:ext uri="{FF2B5EF4-FFF2-40B4-BE49-F238E27FC236}">
                  <a16:creationId xmlns:a16="http://schemas.microsoft.com/office/drawing/2014/main" id="{00000000-0008-0000-0A00-000002F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304800</xdr:colOff>
          <xdr:row>14</xdr:row>
          <xdr:rowOff>57150</xdr:rowOff>
        </xdr:from>
        <xdr:to>
          <xdr:col>11</xdr:col>
          <xdr:colOff>476250</xdr:colOff>
          <xdr:row>14</xdr:row>
          <xdr:rowOff>209550</xdr:rowOff>
        </xdr:to>
        <xdr:sp macro="" textlink="">
          <xdr:nvSpPr>
            <xdr:cNvPr id="131073" name="CheckBox1" hidden="1">
              <a:extLst>
                <a:ext uri="{63B3BB69-23CF-44E3-9099-C40C66FF867C}">
                  <a14:compatExt spid="_x0000_s131073"/>
                </a:ext>
                <a:ext uri="{FF2B5EF4-FFF2-40B4-BE49-F238E27FC236}">
                  <a16:creationId xmlns:a16="http://schemas.microsoft.com/office/drawing/2014/main" id="{00000000-0008-0000-0B00-0000010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4</xdr:row>
          <xdr:rowOff>107950</xdr:rowOff>
        </xdr:from>
        <xdr:to>
          <xdr:col>2</xdr:col>
          <xdr:colOff>400050</xdr:colOff>
          <xdr:row>4</xdr:row>
          <xdr:rowOff>292100</xdr:rowOff>
        </xdr:to>
        <xdr:sp macro="" textlink="">
          <xdr:nvSpPr>
            <xdr:cNvPr id="131074" name="CheckBox2" hidden="1">
              <a:extLst>
                <a:ext uri="{63B3BB69-23CF-44E3-9099-C40C66FF867C}">
                  <a14:compatExt spid="_x0000_s131074"/>
                </a:ext>
                <a:ext uri="{FF2B5EF4-FFF2-40B4-BE49-F238E27FC236}">
                  <a16:creationId xmlns:a16="http://schemas.microsoft.com/office/drawing/2014/main" id="{00000000-0008-0000-0B00-0000020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304800</xdr:colOff>
          <xdr:row>14</xdr:row>
          <xdr:rowOff>57150</xdr:rowOff>
        </xdr:from>
        <xdr:to>
          <xdr:col>11</xdr:col>
          <xdr:colOff>476250</xdr:colOff>
          <xdr:row>14</xdr:row>
          <xdr:rowOff>209550</xdr:rowOff>
        </xdr:to>
        <xdr:sp macro="" textlink="">
          <xdr:nvSpPr>
            <xdr:cNvPr id="132097" name="CheckBox1" hidden="1">
              <a:extLst>
                <a:ext uri="{63B3BB69-23CF-44E3-9099-C40C66FF867C}">
                  <a14:compatExt spid="_x0000_s132097"/>
                </a:ext>
                <a:ext uri="{FF2B5EF4-FFF2-40B4-BE49-F238E27FC236}">
                  <a16:creationId xmlns:a16="http://schemas.microsoft.com/office/drawing/2014/main" id="{00000000-0008-0000-0C00-0000010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4</xdr:row>
          <xdr:rowOff>107950</xdr:rowOff>
        </xdr:from>
        <xdr:to>
          <xdr:col>2</xdr:col>
          <xdr:colOff>400050</xdr:colOff>
          <xdr:row>4</xdr:row>
          <xdr:rowOff>292100</xdr:rowOff>
        </xdr:to>
        <xdr:sp macro="" textlink="">
          <xdr:nvSpPr>
            <xdr:cNvPr id="132098" name="CheckBox2" hidden="1">
              <a:extLst>
                <a:ext uri="{63B3BB69-23CF-44E3-9099-C40C66FF867C}">
                  <a14:compatExt spid="_x0000_s132098"/>
                </a:ext>
                <a:ext uri="{FF2B5EF4-FFF2-40B4-BE49-F238E27FC236}">
                  <a16:creationId xmlns:a16="http://schemas.microsoft.com/office/drawing/2014/main" id="{00000000-0008-0000-0C00-0000020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304800</xdr:colOff>
          <xdr:row>14</xdr:row>
          <xdr:rowOff>57150</xdr:rowOff>
        </xdr:from>
        <xdr:to>
          <xdr:col>11</xdr:col>
          <xdr:colOff>476250</xdr:colOff>
          <xdr:row>14</xdr:row>
          <xdr:rowOff>209550</xdr:rowOff>
        </xdr:to>
        <xdr:sp macro="" textlink="">
          <xdr:nvSpPr>
            <xdr:cNvPr id="133121" name="CheckBox1" hidden="1">
              <a:extLst>
                <a:ext uri="{63B3BB69-23CF-44E3-9099-C40C66FF867C}">
                  <a14:compatExt spid="_x0000_s133121"/>
                </a:ext>
                <a:ext uri="{FF2B5EF4-FFF2-40B4-BE49-F238E27FC236}">
                  <a16:creationId xmlns:a16="http://schemas.microsoft.com/office/drawing/2014/main" id="{00000000-0008-0000-0D00-0000010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4</xdr:row>
          <xdr:rowOff>107950</xdr:rowOff>
        </xdr:from>
        <xdr:to>
          <xdr:col>2</xdr:col>
          <xdr:colOff>400050</xdr:colOff>
          <xdr:row>4</xdr:row>
          <xdr:rowOff>292100</xdr:rowOff>
        </xdr:to>
        <xdr:sp macro="" textlink="">
          <xdr:nvSpPr>
            <xdr:cNvPr id="133122" name="CheckBox2" hidden="1">
              <a:extLst>
                <a:ext uri="{63B3BB69-23CF-44E3-9099-C40C66FF867C}">
                  <a14:compatExt spid="_x0000_s133122"/>
                </a:ext>
                <a:ext uri="{FF2B5EF4-FFF2-40B4-BE49-F238E27FC236}">
                  <a16:creationId xmlns:a16="http://schemas.microsoft.com/office/drawing/2014/main" id="{00000000-0008-0000-0D00-0000020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304800</xdr:colOff>
          <xdr:row>14</xdr:row>
          <xdr:rowOff>57150</xdr:rowOff>
        </xdr:from>
        <xdr:to>
          <xdr:col>11</xdr:col>
          <xdr:colOff>476250</xdr:colOff>
          <xdr:row>14</xdr:row>
          <xdr:rowOff>209550</xdr:rowOff>
        </xdr:to>
        <xdr:sp macro="" textlink="">
          <xdr:nvSpPr>
            <xdr:cNvPr id="134145" name="CheckBox1" hidden="1">
              <a:extLst>
                <a:ext uri="{63B3BB69-23CF-44E3-9099-C40C66FF867C}">
                  <a14:compatExt spid="_x0000_s134145"/>
                </a:ext>
                <a:ext uri="{FF2B5EF4-FFF2-40B4-BE49-F238E27FC236}">
                  <a16:creationId xmlns:a16="http://schemas.microsoft.com/office/drawing/2014/main" id="{00000000-0008-0000-0E00-0000010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4</xdr:row>
          <xdr:rowOff>107950</xdr:rowOff>
        </xdr:from>
        <xdr:to>
          <xdr:col>2</xdr:col>
          <xdr:colOff>400050</xdr:colOff>
          <xdr:row>4</xdr:row>
          <xdr:rowOff>292100</xdr:rowOff>
        </xdr:to>
        <xdr:sp macro="" textlink="">
          <xdr:nvSpPr>
            <xdr:cNvPr id="134146" name="CheckBox2" hidden="1">
              <a:extLst>
                <a:ext uri="{63B3BB69-23CF-44E3-9099-C40C66FF867C}">
                  <a14:compatExt spid="_x0000_s134146"/>
                </a:ext>
                <a:ext uri="{FF2B5EF4-FFF2-40B4-BE49-F238E27FC236}">
                  <a16:creationId xmlns:a16="http://schemas.microsoft.com/office/drawing/2014/main" id="{00000000-0008-0000-0E00-0000020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304800</xdr:colOff>
          <xdr:row>14</xdr:row>
          <xdr:rowOff>57150</xdr:rowOff>
        </xdr:from>
        <xdr:to>
          <xdr:col>11</xdr:col>
          <xdr:colOff>476250</xdr:colOff>
          <xdr:row>14</xdr:row>
          <xdr:rowOff>209550</xdr:rowOff>
        </xdr:to>
        <xdr:sp macro="" textlink="">
          <xdr:nvSpPr>
            <xdr:cNvPr id="135169" name="CheckBox1" hidden="1">
              <a:extLst>
                <a:ext uri="{63B3BB69-23CF-44E3-9099-C40C66FF867C}">
                  <a14:compatExt spid="_x0000_s135169"/>
                </a:ext>
                <a:ext uri="{FF2B5EF4-FFF2-40B4-BE49-F238E27FC236}">
                  <a16:creationId xmlns:a16="http://schemas.microsoft.com/office/drawing/2014/main" id="{00000000-0008-0000-0F00-0000011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4</xdr:row>
          <xdr:rowOff>107950</xdr:rowOff>
        </xdr:from>
        <xdr:to>
          <xdr:col>2</xdr:col>
          <xdr:colOff>400050</xdr:colOff>
          <xdr:row>4</xdr:row>
          <xdr:rowOff>292100</xdr:rowOff>
        </xdr:to>
        <xdr:sp macro="" textlink="">
          <xdr:nvSpPr>
            <xdr:cNvPr id="135170" name="CheckBox2" hidden="1">
              <a:extLst>
                <a:ext uri="{63B3BB69-23CF-44E3-9099-C40C66FF867C}">
                  <a14:compatExt spid="_x0000_s135170"/>
                </a:ext>
                <a:ext uri="{FF2B5EF4-FFF2-40B4-BE49-F238E27FC236}">
                  <a16:creationId xmlns:a16="http://schemas.microsoft.com/office/drawing/2014/main" id="{00000000-0008-0000-0F00-0000021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304800</xdr:colOff>
          <xdr:row>14</xdr:row>
          <xdr:rowOff>57150</xdr:rowOff>
        </xdr:from>
        <xdr:to>
          <xdr:col>11</xdr:col>
          <xdr:colOff>476250</xdr:colOff>
          <xdr:row>14</xdr:row>
          <xdr:rowOff>209550</xdr:rowOff>
        </xdr:to>
        <xdr:sp macro="" textlink="">
          <xdr:nvSpPr>
            <xdr:cNvPr id="136193" name="CheckBox1" hidden="1">
              <a:extLst>
                <a:ext uri="{63B3BB69-23CF-44E3-9099-C40C66FF867C}">
                  <a14:compatExt spid="_x0000_s136193"/>
                </a:ext>
                <a:ext uri="{FF2B5EF4-FFF2-40B4-BE49-F238E27FC236}">
                  <a16:creationId xmlns:a16="http://schemas.microsoft.com/office/drawing/2014/main" id="{00000000-0008-0000-1000-0000011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4</xdr:row>
          <xdr:rowOff>107950</xdr:rowOff>
        </xdr:from>
        <xdr:to>
          <xdr:col>2</xdr:col>
          <xdr:colOff>400050</xdr:colOff>
          <xdr:row>4</xdr:row>
          <xdr:rowOff>292100</xdr:rowOff>
        </xdr:to>
        <xdr:sp macro="" textlink="">
          <xdr:nvSpPr>
            <xdr:cNvPr id="136194" name="CheckBox2" hidden="1">
              <a:extLst>
                <a:ext uri="{63B3BB69-23CF-44E3-9099-C40C66FF867C}">
                  <a14:compatExt spid="_x0000_s136194"/>
                </a:ext>
                <a:ext uri="{FF2B5EF4-FFF2-40B4-BE49-F238E27FC236}">
                  <a16:creationId xmlns:a16="http://schemas.microsoft.com/office/drawing/2014/main" id="{00000000-0008-0000-1000-0000021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304800</xdr:colOff>
          <xdr:row>14</xdr:row>
          <xdr:rowOff>57150</xdr:rowOff>
        </xdr:from>
        <xdr:to>
          <xdr:col>11</xdr:col>
          <xdr:colOff>476250</xdr:colOff>
          <xdr:row>14</xdr:row>
          <xdr:rowOff>209550</xdr:rowOff>
        </xdr:to>
        <xdr:sp macro="" textlink="">
          <xdr:nvSpPr>
            <xdr:cNvPr id="137217" name="CheckBox1" hidden="1">
              <a:extLst>
                <a:ext uri="{63B3BB69-23CF-44E3-9099-C40C66FF867C}">
                  <a14:compatExt spid="_x0000_s137217"/>
                </a:ext>
                <a:ext uri="{FF2B5EF4-FFF2-40B4-BE49-F238E27FC236}">
                  <a16:creationId xmlns:a16="http://schemas.microsoft.com/office/drawing/2014/main" id="{00000000-0008-0000-1100-0000011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4</xdr:row>
          <xdr:rowOff>107950</xdr:rowOff>
        </xdr:from>
        <xdr:to>
          <xdr:col>2</xdr:col>
          <xdr:colOff>400050</xdr:colOff>
          <xdr:row>4</xdr:row>
          <xdr:rowOff>292100</xdr:rowOff>
        </xdr:to>
        <xdr:sp macro="" textlink="">
          <xdr:nvSpPr>
            <xdr:cNvPr id="137218" name="CheckBox2" hidden="1">
              <a:extLst>
                <a:ext uri="{63B3BB69-23CF-44E3-9099-C40C66FF867C}">
                  <a14:compatExt spid="_x0000_s137218"/>
                </a:ext>
                <a:ext uri="{FF2B5EF4-FFF2-40B4-BE49-F238E27FC236}">
                  <a16:creationId xmlns:a16="http://schemas.microsoft.com/office/drawing/2014/main" id="{00000000-0008-0000-1100-0000021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304800</xdr:colOff>
          <xdr:row>14</xdr:row>
          <xdr:rowOff>57150</xdr:rowOff>
        </xdr:from>
        <xdr:to>
          <xdr:col>11</xdr:col>
          <xdr:colOff>476250</xdr:colOff>
          <xdr:row>14</xdr:row>
          <xdr:rowOff>209550</xdr:rowOff>
        </xdr:to>
        <xdr:sp macro="" textlink="">
          <xdr:nvSpPr>
            <xdr:cNvPr id="138241" name="CheckBox1" hidden="1">
              <a:extLst>
                <a:ext uri="{63B3BB69-23CF-44E3-9099-C40C66FF867C}">
                  <a14:compatExt spid="_x0000_s138241"/>
                </a:ext>
                <a:ext uri="{FF2B5EF4-FFF2-40B4-BE49-F238E27FC236}">
                  <a16:creationId xmlns:a16="http://schemas.microsoft.com/office/drawing/2014/main" id="{00000000-0008-0000-1200-000001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4</xdr:row>
          <xdr:rowOff>107950</xdr:rowOff>
        </xdr:from>
        <xdr:to>
          <xdr:col>2</xdr:col>
          <xdr:colOff>400050</xdr:colOff>
          <xdr:row>4</xdr:row>
          <xdr:rowOff>292100</xdr:rowOff>
        </xdr:to>
        <xdr:sp macro="" textlink="">
          <xdr:nvSpPr>
            <xdr:cNvPr id="138242" name="CheckBox2" hidden="1">
              <a:extLst>
                <a:ext uri="{63B3BB69-23CF-44E3-9099-C40C66FF867C}">
                  <a14:compatExt spid="_x0000_s138242"/>
                </a:ext>
                <a:ext uri="{FF2B5EF4-FFF2-40B4-BE49-F238E27FC236}">
                  <a16:creationId xmlns:a16="http://schemas.microsoft.com/office/drawing/2014/main" id="{00000000-0008-0000-1200-000002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12.xml><?xml version="1.0" encoding="utf-8"?>
<xdr:wsDr xmlns:xdr="http://schemas.openxmlformats.org/drawingml/2006/spreadsheetDrawing" xmlns:a="http://schemas.openxmlformats.org/drawingml/2006/main">
  <xdr:twoCellAnchor editAs="oneCell">
    <xdr:from>
      <xdr:col>28</xdr:col>
      <xdr:colOff>85726</xdr:colOff>
      <xdr:row>6</xdr:row>
      <xdr:rowOff>723901</xdr:rowOff>
    </xdr:from>
    <xdr:to>
      <xdr:col>28</xdr:col>
      <xdr:colOff>779937</xdr:colOff>
      <xdr:row>7</xdr:row>
      <xdr:rowOff>132113</xdr:rowOff>
    </xdr:to>
    <xdr:pic>
      <xdr:nvPicPr>
        <xdr:cNvPr id="3" name="Grafik 2">
          <a:extLst>
            <a:ext uri="{FF2B5EF4-FFF2-40B4-BE49-F238E27FC236}">
              <a16:creationId xmlns:a16="http://schemas.microsoft.com/office/drawing/2014/main" id="{00000000-0008-0000-2200-000003000000}"/>
            </a:ext>
          </a:extLst>
        </xdr:cNvPr>
        <xdr:cNvPicPr>
          <a:picLocks noChangeAspect="1"/>
        </xdr:cNvPicPr>
      </xdr:nvPicPr>
      <xdr:blipFill rotWithShape="1">
        <a:blip xmlns:r="http://schemas.openxmlformats.org/officeDocument/2006/relationships" r:embed="rId1">
          <a:duotone>
            <a:prstClr val="black"/>
            <a:schemeClr val="accent4">
              <a:tint val="45000"/>
              <a:satMod val="400000"/>
            </a:schemeClr>
          </a:duotone>
        </a:blip>
        <a:srcRect l="44241" t="3999"/>
        <a:stretch/>
      </xdr:blipFill>
      <xdr:spPr>
        <a:xfrm>
          <a:off x="13192126" y="1790701"/>
          <a:ext cx="705006" cy="228632"/>
        </a:xfrm>
        <a:prstGeom prst="rect">
          <a:avLst/>
        </a:prstGeom>
      </xdr:spPr>
    </xdr:pic>
    <xdr:clientData/>
  </xdr:twoCellAnchor>
  <xdr:twoCellAnchor editAs="oneCell">
    <xdr:from>
      <xdr:col>29</xdr:col>
      <xdr:colOff>209550</xdr:colOff>
      <xdr:row>6</xdr:row>
      <xdr:rowOff>704850</xdr:rowOff>
    </xdr:from>
    <xdr:to>
      <xdr:col>29</xdr:col>
      <xdr:colOff>701743</xdr:colOff>
      <xdr:row>7</xdr:row>
      <xdr:rowOff>152436</xdr:rowOff>
    </xdr:to>
    <xdr:pic>
      <xdr:nvPicPr>
        <xdr:cNvPr id="4" name="Grafik 3">
          <a:extLst>
            <a:ext uri="{FF2B5EF4-FFF2-40B4-BE49-F238E27FC236}">
              <a16:creationId xmlns:a16="http://schemas.microsoft.com/office/drawing/2014/main" id="{00000000-0008-0000-2200-000004000000}"/>
            </a:ext>
          </a:extLst>
        </xdr:cNvPr>
        <xdr:cNvPicPr>
          <a:picLocks noChangeAspect="1"/>
        </xdr:cNvPicPr>
      </xdr:nvPicPr>
      <xdr:blipFill>
        <a:blip xmlns:r="http://schemas.openxmlformats.org/officeDocument/2006/relationships" r:embed="rId2">
          <a:duotone>
            <a:prstClr val="black"/>
            <a:schemeClr val="accent4">
              <a:tint val="45000"/>
              <a:satMod val="400000"/>
            </a:schemeClr>
          </a:duotone>
        </a:blip>
        <a:stretch>
          <a:fillRect/>
        </a:stretch>
      </xdr:blipFill>
      <xdr:spPr>
        <a:xfrm>
          <a:off x="14163675" y="1771650"/>
          <a:ext cx="485843" cy="257211"/>
        </a:xfrm>
        <a:prstGeom prst="rect">
          <a:avLst/>
        </a:prstGeom>
      </xdr:spPr>
    </xdr:pic>
    <xdr:clientData/>
  </xdr:twoCellAnchor>
  <xdr:twoCellAnchor editAs="oneCell">
    <xdr:from>
      <xdr:col>30</xdr:col>
      <xdr:colOff>219075</xdr:colOff>
      <xdr:row>6</xdr:row>
      <xdr:rowOff>714375</xdr:rowOff>
    </xdr:from>
    <xdr:to>
      <xdr:col>30</xdr:col>
      <xdr:colOff>723970</xdr:colOff>
      <xdr:row>7</xdr:row>
      <xdr:rowOff>168311</xdr:rowOff>
    </xdr:to>
    <xdr:pic>
      <xdr:nvPicPr>
        <xdr:cNvPr id="5" name="Grafik 4">
          <a:extLst>
            <a:ext uri="{FF2B5EF4-FFF2-40B4-BE49-F238E27FC236}">
              <a16:creationId xmlns:a16="http://schemas.microsoft.com/office/drawing/2014/main" id="{00000000-0008-0000-2200-000005000000}"/>
            </a:ext>
          </a:extLst>
        </xdr:cNvPr>
        <xdr:cNvPicPr>
          <a:picLocks noChangeAspect="1"/>
        </xdr:cNvPicPr>
      </xdr:nvPicPr>
      <xdr:blipFill>
        <a:blip xmlns:r="http://schemas.openxmlformats.org/officeDocument/2006/relationships" r:embed="rId3">
          <a:duotone>
            <a:prstClr val="black"/>
            <a:schemeClr val="accent4">
              <a:tint val="45000"/>
              <a:satMod val="400000"/>
            </a:schemeClr>
          </a:duotone>
        </a:blip>
        <a:stretch>
          <a:fillRect/>
        </a:stretch>
      </xdr:blipFill>
      <xdr:spPr>
        <a:xfrm>
          <a:off x="15020925" y="1781175"/>
          <a:ext cx="504895" cy="257211"/>
        </a:xfrm>
        <a:prstGeom prst="rect">
          <a:avLst/>
        </a:prstGeom>
      </xdr:spPr>
    </xdr:pic>
    <xdr:clientData/>
  </xdr:twoCellAnchor>
  <xdr:twoCellAnchor editAs="oneCell">
    <xdr:from>
      <xdr:col>31</xdr:col>
      <xdr:colOff>114300</xdr:colOff>
      <xdr:row>6</xdr:row>
      <xdr:rowOff>704850</xdr:rowOff>
    </xdr:from>
    <xdr:to>
      <xdr:col>31</xdr:col>
      <xdr:colOff>723985</xdr:colOff>
      <xdr:row>7</xdr:row>
      <xdr:rowOff>133350</xdr:rowOff>
    </xdr:to>
    <xdr:pic>
      <xdr:nvPicPr>
        <xdr:cNvPr id="6" name="Grafik 5">
          <a:extLst>
            <a:ext uri="{FF2B5EF4-FFF2-40B4-BE49-F238E27FC236}">
              <a16:creationId xmlns:a16="http://schemas.microsoft.com/office/drawing/2014/main" id="{00000000-0008-0000-2200-000006000000}"/>
            </a:ext>
          </a:extLst>
        </xdr:cNvPr>
        <xdr:cNvPicPr>
          <a:picLocks noChangeAspect="1"/>
        </xdr:cNvPicPr>
      </xdr:nvPicPr>
      <xdr:blipFill rotWithShape="1">
        <a:blip xmlns:r="http://schemas.openxmlformats.org/officeDocument/2006/relationships" r:embed="rId4">
          <a:duotone>
            <a:prstClr val="black"/>
            <a:schemeClr val="accent4">
              <a:tint val="45000"/>
              <a:satMod val="400000"/>
            </a:schemeClr>
          </a:duotone>
        </a:blip>
        <a:srcRect b="28582"/>
        <a:stretch/>
      </xdr:blipFill>
      <xdr:spPr>
        <a:xfrm>
          <a:off x="15763875" y="1771650"/>
          <a:ext cx="609685" cy="238125"/>
        </a:xfrm>
        <a:prstGeom prst="rect">
          <a:avLst/>
        </a:prstGeom>
      </xdr:spPr>
    </xdr:pic>
    <xdr:clientData/>
  </xdr:twoCellAnchor>
  <xdr:twoCellAnchor editAs="oneCell">
    <xdr:from>
      <xdr:col>30</xdr:col>
      <xdr:colOff>247650</xdr:colOff>
      <xdr:row>11</xdr:row>
      <xdr:rowOff>28575</xdr:rowOff>
    </xdr:from>
    <xdr:to>
      <xdr:col>30</xdr:col>
      <xdr:colOff>743019</xdr:colOff>
      <xdr:row>12</xdr:row>
      <xdr:rowOff>38147</xdr:rowOff>
    </xdr:to>
    <xdr:pic>
      <xdr:nvPicPr>
        <xdr:cNvPr id="7" name="Grafik 6">
          <a:extLst>
            <a:ext uri="{FF2B5EF4-FFF2-40B4-BE49-F238E27FC236}">
              <a16:creationId xmlns:a16="http://schemas.microsoft.com/office/drawing/2014/main" id="{00000000-0008-0000-2200-000007000000}"/>
            </a:ext>
          </a:extLst>
        </xdr:cNvPr>
        <xdr:cNvPicPr>
          <a:picLocks noChangeAspect="1"/>
        </xdr:cNvPicPr>
      </xdr:nvPicPr>
      <xdr:blipFill>
        <a:blip xmlns:r="http://schemas.openxmlformats.org/officeDocument/2006/relationships" r:embed="rId5">
          <a:duotone>
            <a:prstClr val="black"/>
            <a:schemeClr val="accent4">
              <a:tint val="45000"/>
              <a:satMod val="400000"/>
            </a:schemeClr>
          </a:duotone>
        </a:blip>
        <a:stretch>
          <a:fillRect/>
        </a:stretch>
      </xdr:blipFill>
      <xdr:spPr>
        <a:xfrm>
          <a:off x="15049500" y="3038475"/>
          <a:ext cx="495369" cy="333422"/>
        </a:xfrm>
        <a:prstGeom prst="rect">
          <a:avLst/>
        </a:prstGeom>
      </xdr:spPr>
    </xdr:pic>
    <xdr:clientData/>
  </xdr:twoCellAnchor>
  <xdr:twoCellAnchor editAs="oneCell">
    <xdr:from>
      <xdr:col>31</xdr:col>
      <xdr:colOff>219075</xdr:colOff>
      <xdr:row>11</xdr:row>
      <xdr:rowOff>28575</xdr:rowOff>
    </xdr:from>
    <xdr:to>
      <xdr:col>31</xdr:col>
      <xdr:colOff>685865</xdr:colOff>
      <xdr:row>11</xdr:row>
      <xdr:rowOff>266733</xdr:rowOff>
    </xdr:to>
    <xdr:pic>
      <xdr:nvPicPr>
        <xdr:cNvPr id="8" name="Grafik 7">
          <a:extLst>
            <a:ext uri="{FF2B5EF4-FFF2-40B4-BE49-F238E27FC236}">
              <a16:creationId xmlns:a16="http://schemas.microsoft.com/office/drawing/2014/main" id="{00000000-0008-0000-2200-000008000000}"/>
            </a:ext>
          </a:extLst>
        </xdr:cNvPr>
        <xdr:cNvPicPr>
          <a:picLocks noChangeAspect="1"/>
        </xdr:cNvPicPr>
      </xdr:nvPicPr>
      <xdr:blipFill>
        <a:blip xmlns:r="http://schemas.openxmlformats.org/officeDocument/2006/relationships" r:embed="rId6">
          <a:duotone>
            <a:prstClr val="black"/>
            <a:schemeClr val="accent4">
              <a:tint val="45000"/>
              <a:satMod val="400000"/>
            </a:schemeClr>
          </a:duotone>
        </a:blip>
        <a:stretch>
          <a:fillRect/>
        </a:stretch>
      </xdr:blipFill>
      <xdr:spPr>
        <a:xfrm>
          <a:off x="15868650" y="3038475"/>
          <a:ext cx="466790" cy="238158"/>
        </a:xfrm>
        <a:prstGeom prst="rect">
          <a:avLst/>
        </a:prstGeom>
      </xdr:spPr>
    </xdr:pic>
    <xdr:clientData/>
  </xdr:twoCellAnchor>
  <xdr:twoCellAnchor>
    <xdr:from>
      <xdr:col>27</xdr:col>
      <xdr:colOff>400050</xdr:colOff>
      <xdr:row>7</xdr:row>
      <xdr:rowOff>400050</xdr:rowOff>
    </xdr:from>
    <xdr:to>
      <xdr:col>30</xdr:col>
      <xdr:colOff>609600</xdr:colOff>
      <xdr:row>8</xdr:row>
      <xdr:rowOff>314325</xdr:rowOff>
    </xdr:to>
    <xdr:sp macro="" textlink="">
      <xdr:nvSpPr>
        <xdr:cNvPr id="2" name="Textfeld 1">
          <a:extLst>
            <a:ext uri="{FF2B5EF4-FFF2-40B4-BE49-F238E27FC236}">
              <a16:creationId xmlns:a16="http://schemas.microsoft.com/office/drawing/2014/main" id="{00000000-0008-0000-2200-000002000000}"/>
            </a:ext>
          </a:extLst>
        </xdr:cNvPr>
        <xdr:cNvSpPr txBox="1"/>
      </xdr:nvSpPr>
      <xdr:spPr>
        <a:xfrm rot="19275375">
          <a:off x="44329350" y="2924175"/>
          <a:ext cx="2324100" cy="7239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2800">
              <a:solidFill>
                <a:srgbClr val="FF0000"/>
              </a:solidFill>
            </a:rPr>
            <a:t>nicht ändern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ccbd05t\t\4337_BFE-MP\07_Unterlagen\Gesuchsformular%202019\zz_alt\MP%2019.xxx%20GF_v.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ckblatt"/>
      <sheetName val="Freigabeerklärung"/>
      <sheetName val="Gesuchsteller"/>
      <sheetName val="Anhänge"/>
      <sheetName val="Eigene EE"/>
      <sheetName val="Fremde EE"/>
      <sheetName val="A - MP"/>
      <sheetName val="E_prod_Eingabe"/>
      <sheetName val="KW-1"/>
      <sheetName val="KW-2"/>
      <sheetName val="KW-3"/>
      <sheetName val="KW-4"/>
      <sheetName val="KW-5"/>
      <sheetName val="KW-6"/>
      <sheetName val="KW-7"/>
      <sheetName val="KW-8"/>
      <sheetName val="KW-9"/>
      <sheetName val="KW-10"/>
      <sheetName val="Dropdow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7">
          <cell r="F7" t="str">
            <v>Linear über Nutzungs- dauer</v>
          </cell>
        </row>
        <row r="8">
          <cell r="F8" t="str">
            <v>Linear bis Ende Konzessions- dauer</v>
          </cell>
        </row>
        <row r="9">
          <cell r="F9" t="str">
            <v>Degressiv</v>
          </cell>
        </row>
        <row r="10">
          <cell r="F10" t="str">
            <v>weitere (im Feld Bemerkungen spezifizieren)</v>
          </cell>
        </row>
      </sheetData>
    </sheetDataSet>
  </externalBook>
</externalLink>
</file>

<file path=xl/persons/person.xml><?xml version="1.0" encoding="utf-8"?>
<personList xmlns="http://schemas.microsoft.com/office/spreadsheetml/2018/threadedcomments" xmlns:x="http://schemas.openxmlformats.org/spreadsheetml/2006/main">
  <person displayName="Tanno Gian-Andri" id="{84C3CFBB-AD55-4FCF-9B38-70BEF5BF5B60}" userId="S::gian-andri.tanno@afconsult.com::5ae51b53-85ed-4e94-ba5c-de486c89bc01"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W30" dT="2020-02-16T12:17:26.31" personId="{84C3CFBB-AD55-4FCF-9B38-70BEF5BF5B60}" id="{2A9D5DE3-9276-414D-95F3-910A1953077F}">
    <text>Muss Zeile von Anhang Risikoabtragung von KW Nr. 1 im Blatt Anhänge sein, d.h. Zeile 24</text>
  </threadedComment>
</ThreadedComments>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www.bfe.admin.ch/marktpraemie" TargetMode="External"/><Relationship Id="rId13" Type="http://schemas.openxmlformats.org/officeDocument/2006/relationships/hyperlink" Target="http://www.bfe.admin.ch/marktpraemie" TargetMode="External"/><Relationship Id="rId18" Type="http://schemas.openxmlformats.org/officeDocument/2006/relationships/hyperlink" Target="http://www.bfe.admin.ch/marktpraemie" TargetMode="External"/><Relationship Id="rId26" Type="http://schemas.openxmlformats.org/officeDocument/2006/relationships/printerSettings" Target="../printerSettings/printerSettings4.bin"/><Relationship Id="rId3" Type="http://schemas.openxmlformats.org/officeDocument/2006/relationships/hyperlink" Target="http://www.bfe.admin.ch/marktpraemie" TargetMode="External"/><Relationship Id="rId21" Type="http://schemas.openxmlformats.org/officeDocument/2006/relationships/hyperlink" Target="http://www.bfe.admin.ch/marktpraemie" TargetMode="External"/><Relationship Id="rId7" Type="http://schemas.openxmlformats.org/officeDocument/2006/relationships/hyperlink" Target="http://www.bfe.admin.ch/marktpraemie" TargetMode="External"/><Relationship Id="rId12" Type="http://schemas.openxmlformats.org/officeDocument/2006/relationships/hyperlink" Target="http://www.bfe.admin.ch/marktpraemie" TargetMode="External"/><Relationship Id="rId17" Type="http://schemas.openxmlformats.org/officeDocument/2006/relationships/hyperlink" Target="http://www.bfe.admin.ch/marktpraemie" TargetMode="External"/><Relationship Id="rId25" Type="http://schemas.openxmlformats.org/officeDocument/2006/relationships/hyperlink" Target="http://www.bfe.admin.ch/marktpraemie" TargetMode="External"/><Relationship Id="rId2" Type="http://schemas.openxmlformats.org/officeDocument/2006/relationships/hyperlink" Target="http://www.bfe.admin.ch/marktpraemie" TargetMode="External"/><Relationship Id="rId16" Type="http://schemas.openxmlformats.org/officeDocument/2006/relationships/hyperlink" Target="http://www.bfe.admin.ch/marktpraemie" TargetMode="External"/><Relationship Id="rId20" Type="http://schemas.openxmlformats.org/officeDocument/2006/relationships/hyperlink" Target="http://www.bfe.admin.ch/marktpraemie" TargetMode="External"/><Relationship Id="rId1" Type="http://schemas.openxmlformats.org/officeDocument/2006/relationships/hyperlink" Target="http://www.bfe.admin.ch/marktpraemie" TargetMode="External"/><Relationship Id="rId6" Type="http://schemas.openxmlformats.org/officeDocument/2006/relationships/hyperlink" Target="http://www.bfe.admin.ch/marktpraemie" TargetMode="External"/><Relationship Id="rId11" Type="http://schemas.openxmlformats.org/officeDocument/2006/relationships/hyperlink" Target="http://www.bfe.admin.ch/marktpraemie" TargetMode="External"/><Relationship Id="rId24" Type="http://schemas.openxmlformats.org/officeDocument/2006/relationships/hyperlink" Target="http://www.bfe.admin.ch/marktpraemie" TargetMode="External"/><Relationship Id="rId5" Type="http://schemas.openxmlformats.org/officeDocument/2006/relationships/hyperlink" Target="http://www.bfe.admin.ch/marktpraemie" TargetMode="External"/><Relationship Id="rId15" Type="http://schemas.openxmlformats.org/officeDocument/2006/relationships/hyperlink" Target="http://www.bfe.admin.ch/marktpraemie" TargetMode="External"/><Relationship Id="rId23" Type="http://schemas.openxmlformats.org/officeDocument/2006/relationships/hyperlink" Target="http://www.bfe.admin.ch/marktpraemie" TargetMode="External"/><Relationship Id="rId10" Type="http://schemas.openxmlformats.org/officeDocument/2006/relationships/hyperlink" Target="http://www.bfe.admin.ch/marktpraemie" TargetMode="External"/><Relationship Id="rId19" Type="http://schemas.openxmlformats.org/officeDocument/2006/relationships/hyperlink" Target="http://www.bfe.admin.ch/marktpraemie" TargetMode="External"/><Relationship Id="rId4" Type="http://schemas.openxmlformats.org/officeDocument/2006/relationships/hyperlink" Target="http://www.bfe.admin.ch/marktpraemie" TargetMode="External"/><Relationship Id="rId9" Type="http://schemas.openxmlformats.org/officeDocument/2006/relationships/hyperlink" Target="http://www.bfe.admin.ch/marktpraemie" TargetMode="External"/><Relationship Id="rId14" Type="http://schemas.openxmlformats.org/officeDocument/2006/relationships/hyperlink" Target="http://www.bfe.admin.ch/marktpraemie" TargetMode="External"/><Relationship Id="rId22" Type="http://schemas.openxmlformats.org/officeDocument/2006/relationships/hyperlink" Target="http://www.bfe.admin.ch/marktpraemie"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ontrol" Target="../activeX/activeX2.xml"/><Relationship Id="rId3" Type="http://schemas.openxmlformats.org/officeDocument/2006/relationships/printerSettings" Target="../printerSettings/printerSettings10.bin"/><Relationship Id="rId7" Type="http://schemas.openxmlformats.org/officeDocument/2006/relationships/image" Target="../media/image1.emf"/><Relationship Id="rId2" Type="http://schemas.openxmlformats.org/officeDocument/2006/relationships/hyperlink" Target="https://www.bfe.admin.ch/bfe/de/home/foerderung/erneuerbare-energien/marktpraemie-grosswasserkraft.html" TargetMode="External"/><Relationship Id="rId1" Type="http://schemas.openxmlformats.org/officeDocument/2006/relationships/hyperlink" Target="https://www.bfe.admin.ch/bfe/de/home/foerderung/erneuerbare-energien/marktpraemie-grosswasserkraft.html" TargetMode="External"/><Relationship Id="rId6" Type="http://schemas.openxmlformats.org/officeDocument/2006/relationships/control" Target="../activeX/activeX1.xml"/><Relationship Id="rId5" Type="http://schemas.openxmlformats.org/officeDocument/2006/relationships/vmlDrawing" Target="../drawings/vmlDrawing5.vml"/><Relationship Id="rId10" Type="http://schemas.openxmlformats.org/officeDocument/2006/relationships/comments" Target="../comments5.xml"/><Relationship Id="rId4" Type="http://schemas.openxmlformats.org/officeDocument/2006/relationships/drawing" Target="../drawings/drawing2.xml"/><Relationship Id="rId9" Type="http://schemas.openxmlformats.org/officeDocument/2006/relationships/image" Target="../media/image2.emf"/></Relationships>
</file>

<file path=xl/worksheets/_rels/sheet11.xml.rels><?xml version="1.0" encoding="UTF-8" standalone="yes"?>
<Relationships xmlns="http://schemas.openxmlformats.org/package/2006/relationships"><Relationship Id="rId8" Type="http://schemas.openxmlformats.org/officeDocument/2006/relationships/control" Target="../activeX/activeX4.xml"/><Relationship Id="rId3" Type="http://schemas.openxmlformats.org/officeDocument/2006/relationships/printerSettings" Target="../printerSettings/printerSettings11.bin"/><Relationship Id="rId7" Type="http://schemas.openxmlformats.org/officeDocument/2006/relationships/image" Target="../media/image3.emf"/><Relationship Id="rId2" Type="http://schemas.openxmlformats.org/officeDocument/2006/relationships/hyperlink" Target="https://www.bfe.admin.ch/bfe/de/home/foerderung/erneuerbare-energien/marktpraemie-grosswasserkraft.html" TargetMode="External"/><Relationship Id="rId1" Type="http://schemas.openxmlformats.org/officeDocument/2006/relationships/hyperlink" Target="https://www.bfe.admin.ch/bfe/de/home/foerderung/erneuerbare-energien/marktpraemie-grosswasserkraft.html" TargetMode="External"/><Relationship Id="rId6" Type="http://schemas.openxmlformats.org/officeDocument/2006/relationships/control" Target="../activeX/activeX3.xml"/><Relationship Id="rId5" Type="http://schemas.openxmlformats.org/officeDocument/2006/relationships/vmlDrawing" Target="../drawings/vmlDrawing6.vml"/><Relationship Id="rId10" Type="http://schemas.openxmlformats.org/officeDocument/2006/relationships/comments" Target="../comments6.xml"/><Relationship Id="rId4" Type="http://schemas.openxmlformats.org/officeDocument/2006/relationships/drawing" Target="../drawings/drawing3.xml"/><Relationship Id="rId9" Type="http://schemas.openxmlformats.org/officeDocument/2006/relationships/image" Target="../media/image4.emf"/></Relationships>
</file>

<file path=xl/worksheets/_rels/sheet12.xml.rels><?xml version="1.0" encoding="UTF-8" standalone="yes"?>
<Relationships xmlns="http://schemas.openxmlformats.org/package/2006/relationships"><Relationship Id="rId8" Type="http://schemas.openxmlformats.org/officeDocument/2006/relationships/control" Target="../activeX/activeX6.xml"/><Relationship Id="rId3" Type="http://schemas.openxmlformats.org/officeDocument/2006/relationships/printerSettings" Target="../printerSettings/printerSettings12.bin"/><Relationship Id="rId7" Type="http://schemas.openxmlformats.org/officeDocument/2006/relationships/image" Target="../media/image3.emf"/><Relationship Id="rId2" Type="http://schemas.openxmlformats.org/officeDocument/2006/relationships/hyperlink" Target="https://www.bfe.admin.ch/bfe/de/home/foerderung/erneuerbare-energien/marktpraemie-grosswasserkraft.html" TargetMode="External"/><Relationship Id="rId1" Type="http://schemas.openxmlformats.org/officeDocument/2006/relationships/hyperlink" Target="https://www.bfe.admin.ch/bfe/de/home/foerderung/erneuerbare-energien/marktpraemie-grosswasserkraft.html" TargetMode="External"/><Relationship Id="rId6" Type="http://schemas.openxmlformats.org/officeDocument/2006/relationships/control" Target="../activeX/activeX5.xml"/><Relationship Id="rId5" Type="http://schemas.openxmlformats.org/officeDocument/2006/relationships/vmlDrawing" Target="../drawings/vmlDrawing7.vml"/><Relationship Id="rId10" Type="http://schemas.openxmlformats.org/officeDocument/2006/relationships/comments" Target="../comments7.xml"/><Relationship Id="rId4" Type="http://schemas.openxmlformats.org/officeDocument/2006/relationships/drawing" Target="../drawings/drawing4.xml"/><Relationship Id="rId9" Type="http://schemas.openxmlformats.org/officeDocument/2006/relationships/image" Target="../media/image4.emf"/></Relationships>
</file>

<file path=xl/worksheets/_rels/sheet13.xml.rels><?xml version="1.0" encoding="UTF-8" standalone="yes"?>
<Relationships xmlns="http://schemas.openxmlformats.org/package/2006/relationships"><Relationship Id="rId8" Type="http://schemas.openxmlformats.org/officeDocument/2006/relationships/control" Target="../activeX/activeX8.xml"/><Relationship Id="rId3" Type="http://schemas.openxmlformats.org/officeDocument/2006/relationships/printerSettings" Target="../printerSettings/printerSettings13.bin"/><Relationship Id="rId7" Type="http://schemas.openxmlformats.org/officeDocument/2006/relationships/image" Target="../media/image3.emf"/><Relationship Id="rId2" Type="http://schemas.openxmlformats.org/officeDocument/2006/relationships/hyperlink" Target="https://www.bfe.admin.ch/bfe/de/home/foerderung/erneuerbare-energien/marktpraemie-grosswasserkraft.html" TargetMode="External"/><Relationship Id="rId1" Type="http://schemas.openxmlformats.org/officeDocument/2006/relationships/hyperlink" Target="https://www.bfe.admin.ch/bfe/de/home/foerderung/erneuerbare-energien/marktpraemie-grosswasserkraft.html" TargetMode="External"/><Relationship Id="rId6" Type="http://schemas.openxmlformats.org/officeDocument/2006/relationships/control" Target="../activeX/activeX7.xml"/><Relationship Id="rId5" Type="http://schemas.openxmlformats.org/officeDocument/2006/relationships/vmlDrawing" Target="../drawings/vmlDrawing8.vml"/><Relationship Id="rId10" Type="http://schemas.openxmlformats.org/officeDocument/2006/relationships/comments" Target="../comments8.xml"/><Relationship Id="rId4" Type="http://schemas.openxmlformats.org/officeDocument/2006/relationships/drawing" Target="../drawings/drawing5.xml"/><Relationship Id="rId9" Type="http://schemas.openxmlformats.org/officeDocument/2006/relationships/image" Target="../media/image4.emf"/></Relationships>
</file>

<file path=xl/worksheets/_rels/sheet14.xml.rels><?xml version="1.0" encoding="UTF-8" standalone="yes"?>
<Relationships xmlns="http://schemas.openxmlformats.org/package/2006/relationships"><Relationship Id="rId8" Type="http://schemas.openxmlformats.org/officeDocument/2006/relationships/control" Target="../activeX/activeX10.xml"/><Relationship Id="rId3" Type="http://schemas.openxmlformats.org/officeDocument/2006/relationships/printerSettings" Target="../printerSettings/printerSettings14.bin"/><Relationship Id="rId7" Type="http://schemas.openxmlformats.org/officeDocument/2006/relationships/image" Target="../media/image3.emf"/><Relationship Id="rId2" Type="http://schemas.openxmlformats.org/officeDocument/2006/relationships/hyperlink" Target="https://www.bfe.admin.ch/bfe/de/home/foerderung/erneuerbare-energien/marktpraemie-grosswasserkraft.html" TargetMode="External"/><Relationship Id="rId1" Type="http://schemas.openxmlformats.org/officeDocument/2006/relationships/hyperlink" Target="https://www.bfe.admin.ch/bfe/de/home/foerderung/erneuerbare-energien/marktpraemie-grosswasserkraft.html" TargetMode="External"/><Relationship Id="rId6" Type="http://schemas.openxmlformats.org/officeDocument/2006/relationships/control" Target="../activeX/activeX9.xml"/><Relationship Id="rId5" Type="http://schemas.openxmlformats.org/officeDocument/2006/relationships/vmlDrawing" Target="../drawings/vmlDrawing9.vml"/><Relationship Id="rId10" Type="http://schemas.openxmlformats.org/officeDocument/2006/relationships/comments" Target="../comments9.xml"/><Relationship Id="rId4" Type="http://schemas.openxmlformats.org/officeDocument/2006/relationships/drawing" Target="../drawings/drawing6.xml"/><Relationship Id="rId9" Type="http://schemas.openxmlformats.org/officeDocument/2006/relationships/image" Target="../media/image4.emf"/></Relationships>
</file>

<file path=xl/worksheets/_rels/sheet15.xml.rels><?xml version="1.0" encoding="UTF-8" standalone="yes"?>
<Relationships xmlns="http://schemas.openxmlformats.org/package/2006/relationships"><Relationship Id="rId8" Type="http://schemas.openxmlformats.org/officeDocument/2006/relationships/control" Target="../activeX/activeX12.xml"/><Relationship Id="rId3" Type="http://schemas.openxmlformats.org/officeDocument/2006/relationships/printerSettings" Target="../printerSettings/printerSettings15.bin"/><Relationship Id="rId7" Type="http://schemas.openxmlformats.org/officeDocument/2006/relationships/image" Target="../media/image3.emf"/><Relationship Id="rId2" Type="http://schemas.openxmlformats.org/officeDocument/2006/relationships/hyperlink" Target="https://www.bfe.admin.ch/bfe/de/home/foerderung/erneuerbare-energien/marktpraemie-grosswasserkraft.html" TargetMode="External"/><Relationship Id="rId1" Type="http://schemas.openxmlformats.org/officeDocument/2006/relationships/hyperlink" Target="https://www.bfe.admin.ch/bfe/de/home/foerderung/erneuerbare-energien/marktpraemie-grosswasserkraft.html" TargetMode="External"/><Relationship Id="rId6" Type="http://schemas.openxmlformats.org/officeDocument/2006/relationships/control" Target="../activeX/activeX11.xml"/><Relationship Id="rId5" Type="http://schemas.openxmlformats.org/officeDocument/2006/relationships/vmlDrawing" Target="../drawings/vmlDrawing10.vml"/><Relationship Id="rId10" Type="http://schemas.openxmlformats.org/officeDocument/2006/relationships/comments" Target="../comments10.xml"/><Relationship Id="rId4" Type="http://schemas.openxmlformats.org/officeDocument/2006/relationships/drawing" Target="../drawings/drawing7.xml"/><Relationship Id="rId9" Type="http://schemas.openxmlformats.org/officeDocument/2006/relationships/image" Target="../media/image4.emf"/></Relationships>
</file>

<file path=xl/worksheets/_rels/sheet16.xml.rels><?xml version="1.0" encoding="UTF-8" standalone="yes"?>
<Relationships xmlns="http://schemas.openxmlformats.org/package/2006/relationships"><Relationship Id="rId8" Type="http://schemas.openxmlformats.org/officeDocument/2006/relationships/control" Target="../activeX/activeX14.xml"/><Relationship Id="rId3" Type="http://schemas.openxmlformats.org/officeDocument/2006/relationships/printerSettings" Target="../printerSettings/printerSettings16.bin"/><Relationship Id="rId7" Type="http://schemas.openxmlformats.org/officeDocument/2006/relationships/image" Target="../media/image3.emf"/><Relationship Id="rId2" Type="http://schemas.openxmlformats.org/officeDocument/2006/relationships/hyperlink" Target="https://www.bfe.admin.ch/bfe/de/home/foerderung/erneuerbare-energien/marktpraemie-grosswasserkraft.html" TargetMode="External"/><Relationship Id="rId1" Type="http://schemas.openxmlformats.org/officeDocument/2006/relationships/hyperlink" Target="https://www.bfe.admin.ch/bfe/de/home/foerderung/erneuerbare-energien/marktpraemie-grosswasserkraft.html" TargetMode="External"/><Relationship Id="rId6" Type="http://schemas.openxmlformats.org/officeDocument/2006/relationships/control" Target="../activeX/activeX13.xml"/><Relationship Id="rId5" Type="http://schemas.openxmlformats.org/officeDocument/2006/relationships/vmlDrawing" Target="../drawings/vmlDrawing11.vml"/><Relationship Id="rId10" Type="http://schemas.openxmlformats.org/officeDocument/2006/relationships/comments" Target="../comments11.xml"/><Relationship Id="rId4" Type="http://schemas.openxmlformats.org/officeDocument/2006/relationships/drawing" Target="../drawings/drawing8.xml"/><Relationship Id="rId9" Type="http://schemas.openxmlformats.org/officeDocument/2006/relationships/image" Target="../media/image4.emf"/></Relationships>
</file>

<file path=xl/worksheets/_rels/sheet17.xml.rels><?xml version="1.0" encoding="UTF-8" standalone="yes"?>
<Relationships xmlns="http://schemas.openxmlformats.org/package/2006/relationships"><Relationship Id="rId8" Type="http://schemas.openxmlformats.org/officeDocument/2006/relationships/control" Target="../activeX/activeX16.xml"/><Relationship Id="rId3" Type="http://schemas.openxmlformats.org/officeDocument/2006/relationships/printerSettings" Target="../printerSettings/printerSettings17.bin"/><Relationship Id="rId7" Type="http://schemas.openxmlformats.org/officeDocument/2006/relationships/image" Target="../media/image3.emf"/><Relationship Id="rId2" Type="http://schemas.openxmlformats.org/officeDocument/2006/relationships/hyperlink" Target="https://www.bfe.admin.ch/bfe/de/home/foerderung/erneuerbare-energien/marktpraemie-grosswasserkraft.html" TargetMode="External"/><Relationship Id="rId1" Type="http://schemas.openxmlformats.org/officeDocument/2006/relationships/hyperlink" Target="https://www.bfe.admin.ch/bfe/de/home/foerderung/erneuerbare-energien/marktpraemie-grosswasserkraft.html" TargetMode="External"/><Relationship Id="rId6" Type="http://schemas.openxmlformats.org/officeDocument/2006/relationships/control" Target="../activeX/activeX15.xml"/><Relationship Id="rId5" Type="http://schemas.openxmlformats.org/officeDocument/2006/relationships/vmlDrawing" Target="../drawings/vmlDrawing12.vml"/><Relationship Id="rId10" Type="http://schemas.openxmlformats.org/officeDocument/2006/relationships/comments" Target="../comments12.xml"/><Relationship Id="rId4" Type="http://schemas.openxmlformats.org/officeDocument/2006/relationships/drawing" Target="../drawings/drawing9.xml"/><Relationship Id="rId9" Type="http://schemas.openxmlformats.org/officeDocument/2006/relationships/image" Target="../media/image4.emf"/></Relationships>
</file>

<file path=xl/worksheets/_rels/sheet18.xml.rels><?xml version="1.0" encoding="UTF-8" standalone="yes"?>
<Relationships xmlns="http://schemas.openxmlformats.org/package/2006/relationships"><Relationship Id="rId8" Type="http://schemas.openxmlformats.org/officeDocument/2006/relationships/control" Target="../activeX/activeX18.xml"/><Relationship Id="rId3" Type="http://schemas.openxmlformats.org/officeDocument/2006/relationships/printerSettings" Target="../printerSettings/printerSettings18.bin"/><Relationship Id="rId7" Type="http://schemas.openxmlformats.org/officeDocument/2006/relationships/image" Target="../media/image3.emf"/><Relationship Id="rId2" Type="http://schemas.openxmlformats.org/officeDocument/2006/relationships/hyperlink" Target="https://www.bfe.admin.ch/bfe/de/home/foerderung/erneuerbare-energien/marktpraemie-grosswasserkraft.html" TargetMode="External"/><Relationship Id="rId1" Type="http://schemas.openxmlformats.org/officeDocument/2006/relationships/hyperlink" Target="https://www.bfe.admin.ch/bfe/de/home/foerderung/erneuerbare-energien/marktpraemie-grosswasserkraft.html" TargetMode="External"/><Relationship Id="rId6" Type="http://schemas.openxmlformats.org/officeDocument/2006/relationships/control" Target="../activeX/activeX17.xml"/><Relationship Id="rId5" Type="http://schemas.openxmlformats.org/officeDocument/2006/relationships/vmlDrawing" Target="../drawings/vmlDrawing13.vml"/><Relationship Id="rId10" Type="http://schemas.openxmlformats.org/officeDocument/2006/relationships/comments" Target="../comments13.xml"/><Relationship Id="rId4" Type="http://schemas.openxmlformats.org/officeDocument/2006/relationships/drawing" Target="../drawings/drawing10.xml"/><Relationship Id="rId9" Type="http://schemas.openxmlformats.org/officeDocument/2006/relationships/image" Target="../media/image4.emf"/></Relationships>
</file>

<file path=xl/worksheets/_rels/sheet19.xml.rels><?xml version="1.0" encoding="UTF-8" standalone="yes"?>
<Relationships xmlns="http://schemas.openxmlformats.org/package/2006/relationships"><Relationship Id="rId8" Type="http://schemas.openxmlformats.org/officeDocument/2006/relationships/control" Target="../activeX/activeX20.xml"/><Relationship Id="rId3" Type="http://schemas.openxmlformats.org/officeDocument/2006/relationships/printerSettings" Target="../printerSettings/printerSettings19.bin"/><Relationship Id="rId7" Type="http://schemas.openxmlformats.org/officeDocument/2006/relationships/image" Target="../media/image3.emf"/><Relationship Id="rId2" Type="http://schemas.openxmlformats.org/officeDocument/2006/relationships/hyperlink" Target="https://www.bfe.admin.ch/bfe/de/home/foerderung/erneuerbare-energien/marktpraemie-grosswasserkraft.html" TargetMode="External"/><Relationship Id="rId1" Type="http://schemas.openxmlformats.org/officeDocument/2006/relationships/hyperlink" Target="https://www.bfe.admin.ch/bfe/de/home/foerderung/erneuerbare-energien/marktpraemie-grosswasserkraft.html" TargetMode="External"/><Relationship Id="rId6" Type="http://schemas.openxmlformats.org/officeDocument/2006/relationships/control" Target="../activeX/activeX19.xml"/><Relationship Id="rId5" Type="http://schemas.openxmlformats.org/officeDocument/2006/relationships/vmlDrawing" Target="../drawings/vmlDrawing14.vml"/><Relationship Id="rId10" Type="http://schemas.openxmlformats.org/officeDocument/2006/relationships/comments" Target="../comments14.xml"/><Relationship Id="rId4" Type="http://schemas.openxmlformats.org/officeDocument/2006/relationships/drawing" Target="../drawings/drawing11.xml"/><Relationship Id="rId9" Type="http://schemas.openxmlformats.org/officeDocument/2006/relationships/image" Target="../media/image4.emf"/></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tabColor theme="7" tint="0.39997558519241921"/>
    <pageSetUpPr fitToPage="1"/>
  </sheetPr>
  <dimension ref="A1:G61"/>
  <sheetViews>
    <sheetView tabSelected="1" zoomScale="80" zoomScaleNormal="80" workbookViewId="0">
      <selection activeCell="A5" sqref="A5"/>
    </sheetView>
  </sheetViews>
  <sheetFormatPr baseColWidth="10" defaultColWidth="11.453125" defaultRowHeight="12.5" x14ac:dyDescent="0.25"/>
  <cols>
    <col min="1" max="1" width="27.54296875" customWidth="1"/>
    <col min="2" max="2" width="3.453125" customWidth="1"/>
    <col min="3" max="3" width="80.54296875" customWidth="1"/>
    <col min="4" max="4" width="4.54296875" customWidth="1"/>
    <col min="5" max="5" width="85.7265625" customWidth="1"/>
    <col min="6" max="6" width="9.453125" customWidth="1"/>
    <col min="7" max="7" width="15.54296875" customWidth="1"/>
    <col min="8" max="8" width="12.453125" bestFit="1" customWidth="1"/>
  </cols>
  <sheetData>
    <row r="1" spans="1:7" ht="18" x14ac:dyDescent="0.4">
      <c r="A1" s="54" t="str">
        <f ca="1">OFFSET(Sprachen!A3,0,B4-1,1,1)</f>
        <v>Modulo di richiesta per il premio di mercato per l'elettricità proveniente dagli impianti idroelettrici di grandi dimensioni</v>
      </c>
      <c r="B1" s="54"/>
      <c r="C1" s="54"/>
      <c r="D1" s="54"/>
      <c r="E1" s="54"/>
      <c r="F1" s="54"/>
      <c r="G1" s="54"/>
    </row>
    <row r="2" spans="1:7" ht="15" customHeight="1" x14ac:dyDescent="0.4">
      <c r="A2" s="290" t="str">
        <f ca="1">VLOOKUP(_xlfn.SHEET(),Dropdown!BC7:BF15,B4+1,FALSE)</f>
        <v>Informazioni generali</v>
      </c>
      <c r="B2" s="289"/>
      <c r="C2" s="289"/>
      <c r="D2" s="289"/>
      <c r="E2" s="289"/>
      <c r="F2" s="289"/>
      <c r="G2" s="289"/>
    </row>
    <row r="4" spans="1:7" x14ac:dyDescent="0.25">
      <c r="A4" t="str">
        <f ca="1">OFFSET(Sprachen!A5,0,B4-1,1,1)</f>
        <v>Lingua</v>
      </c>
      <c r="B4">
        <f>IF(C4="Deutsch",1,IF(C4="Italiano",3,2))</f>
        <v>3</v>
      </c>
      <c r="C4" s="292" t="s">
        <v>562</v>
      </c>
    </row>
    <row r="7" spans="1:7" ht="15" customHeight="1" x14ac:dyDescent="0.3">
      <c r="A7" s="579" t="str">
        <f ca="1">OFFSET(Sprachen!A6,0,$B$4-1,1,1)</f>
        <v>Novità nel formulario di domanda</v>
      </c>
      <c r="B7" s="579"/>
      <c r="C7" s="579"/>
      <c r="D7" s="579"/>
      <c r="E7" s="579"/>
      <c r="F7" s="579"/>
      <c r="G7" s="579"/>
    </row>
    <row r="8" spans="1:7" s="96" customFormat="1" ht="74.150000000000006" customHeight="1" x14ac:dyDescent="0.25">
      <c r="A8" s="573" t="str">
        <f ca="1">OFFSET(Sprachen!A7,0,$B$4-1,1,1)</f>
        <v>• Sul fronte dei ricavi, ora, oltre ai ricavi per il commercio di energia per il giorno seguente (mercato day-ahead), vengono considerati anche i ricavi o i costi di copertura provenienti dai mercati a termine, i ricavi dalle prestazioni di servizio relative al sistema nonché i ricavi dalle garanzie di origine e dalla riserva invernale (art. 89 cpv. 1 OPEn, v. direttiva capp. 4.2–4.5).
• Sul fronte dei costi, ora vengono considerati anche gli oneri per le prestazioni di servizio globali e la commercializzazione dell’elettricità (art. 90 cpv. 1 lett. d OPEn, v. direttiva cap. 3.1.11).</v>
      </c>
      <c r="B8" s="573"/>
      <c r="C8" s="573"/>
      <c r="D8" s="573"/>
      <c r="E8" s="573"/>
      <c r="F8" s="573"/>
      <c r="G8" s="573"/>
    </row>
    <row r="9" spans="1:7" ht="45" customHeight="1" x14ac:dyDescent="0.25">
      <c r="A9" s="574" t="str">
        <f ca="1">OFFSET(Sprachen!A8,0,$B$4-1,1,1)</f>
        <v>• Il modulo di richiesta è stato modificato solo leggermente rispetto alla versione del 2024, ad eccezione dei fogli "Input_prod_e" e "IE-x". Entrambi i fogli comprendono nuove celle per i ricavi provenienti dalle diverse fonti dell'allegato A-5.x.8 della documentazione di richiesta.</v>
      </c>
      <c r="B9" s="575"/>
      <c r="C9" s="575"/>
      <c r="D9" s="575"/>
      <c r="E9" s="575"/>
      <c r="F9" s="575"/>
      <c r="G9" s="576"/>
    </row>
    <row r="10" spans="1:7" ht="69.400000000000006" customHeight="1" x14ac:dyDescent="0.25">
      <c r="A10" s="577" t="str">
        <f ca="1">OFFSET(Sprachen!A9,0,$B$4-1,1,1)</f>
        <v>• I fogli di calcolo per i singoli impianti devono essere compilati completamente solo dal rappresentante dell'impianto. Se il richiedente non è il rappresentante dell'impianto, ma sopporta solo il rischio economico per una parte dell'energia deve compilare solo un numero molto ristretto di campi. 
• Quando esamina la domanda, l’UFE trae tutti gli altri dati specifici dell'impianto dalla domanda stessa inoltrata daI rappresentante della centrale. Il richiedente (che non è il rappresentante dell'impianto) deve indicare da quale domanda devono essere ripresi i dati e firmare con la data. In questo modo conferma la correttezza dei dati che devono essere ripresi.</v>
      </c>
      <c r="B10" s="573"/>
      <c r="C10" s="573"/>
      <c r="D10" s="573"/>
      <c r="E10" s="573"/>
      <c r="F10" s="573"/>
      <c r="G10" s="578"/>
    </row>
    <row r="11" spans="1:7" ht="85.5" customHeight="1" x14ac:dyDescent="0.25">
      <c r="A11" s="577" t="str">
        <f ca="1">OFFSET(Sprachen!A10,0,$B$4-1,1,1)</f>
        <v xml:space="preserve">• Come negli anni precedenti, il modulo di domanda contiene un elenco di grandi impianti idroelettrici e di unioni di impianti. Questo elenco è memorizzato nei fogli di calcolo per gli impianti idroelettrici. Inoltre, per ogni grande centrale idroelettrica è presente un'abbreviazione di tre lettere.
Attenzione: l'elenco contiene impianti/unioni di impianti con una capacità installata superiore a 10 MW. Solo i grandi impianti idroelettrici o le unioni di impianti con una potenza meccanica lorda media superiore a 10 MW hanno diritto a un premio di mercato. In ogni caso, il richiedente deve dimostrare che le strutture per le quali presenta la richiesta soddisfano tutti i requisiti di ammissibilità. </v>
      </c>
      <c r="B11" s="573"/>
      <c r="C11" s="573"/>
      <c r="D11" s="573"/>
      <c r="E11" s="573"/>
      <c r="F11" s="573"/>
      <c r="G11" s="578"/>
    </row>
    <row r="12" spans="1:7" ht="270" customHeight="1" x14ac:dyDescent="0.25">
      <c r="A12" s="570" t="str">
        <f ca="1">OFFSET(Sprachen!A11,0,$B$4-1,1,1)</f>
        <v>• Secondo l'articolo 92 comma 3 OPEn, la somma dei ricavi sul mercato di riferimento, del servizio universale e del premio di mercato non può eccedere i costi complessivi di produzione. In caso contrario, il premio di mercato deve essere ridotto di conseguenza. La verifica di questa condizione è implementata nel modulo di domanda nel foglio di calcolo "sintesi".
• L'allegato A-5.x.8 include ora, oltre ai ricavi sul mercato day-ahead, anche i ricavi dalle garanzie di origine, dalla riserva invernale, dalle prestazioni di servizio relative al sistema e dai ricavi o costi di copertura dei mercati a termine (cfr. Direttiva sull'attuazione del premio di mercato (2025)).
1) Ricavo dalle garanzie di origine
I richiedenti indicano il volume mensile totale dei certificati di origine per gli impianti idroelettrici inclusi nella richiesta. Il prezzo delle garanzie di origine per gli impianti idroelettrici e il 5% del prezzo di mercato di riferimento di cui all’articolo 15 OPEn (articolo 30aquinquies OPEn).
2) Ricavo dalla riserva invernale
I richiedenti indicano per ogni impianto idroelettrico la quantità di energia da conservaree e il compenso per il mantenimento della riserva.
3) Ricavi dalle prestazioni di servizio relative al sistema (PSRS) 
I costi sostenuti da Swissgrid per le PSRS vengono ripartiti tra i singoli impianti idroelettrici in base a una chiave di ripartizione senza dedurre i costi di opportunità (cfr. allegato 6.1 numero 4.2.5 OPEn e direttiva cap. 4.3). La derivazione dei costi sostenuti per la potenza di regolazione primaria, secondaria e terziaria è contenuta nel foglio Excel separato "MP.25.xxx_A-5.xxx.8_E-Prod - Herleitungen".
4) Ricavi o costi di copertura dei mercati a termine
I ricavi sul mercato a termine sono calcolati nel modulo di domanda. Per il calcolo dei ricavi o dei costi di copertura, si parte dal presupposto che sia coperto l’80 per cento della produzione media prevista con un anticipo fino a tre anni e un terzo della produzione prevista coperta ogni anno. I prezzi considerati sono quegli dell'European Energy Exchange (EEX).</v>
      </c>
      <c r="B12" s="571"/>
      <c r="C12" s="571"/>
      <c r="D12" s="571"/>
      <c r="E12" s="571"/>
      <c r="F12" s="571"/>
      <c r="G12" s="572"/>
    </row>
    <row r="13" spans="1:7" ht="12" customHeight="1" x14ac:dyDescent="0.25">
      <c r="A13" s="96"/>
      <c r="B13" s="96"/>
      <c r="C13" s="96"/>
      <c r="D13" s="96"/>
      <c r="E13" s="96"/>
      <c r="F13" s="96"/>
      <c r="G13" s="96"/>
    </row>
    <row r="14" spans="1:7" ht="16.5" customHeight="1" x14ac:dyDescent="0.25">
      <c r="A14" s="573" t="str">
        <f ca="1">OFFSET(Sprachen!A12,0,$B$4-1,1,1)</f>
        <v>Pre l'anno premio di mercato 2025, si segnalano inoltre i seguenti punti:</v>
      </c>
      <c r="B14" s="573"/>
      <c r="C14" s="573"/>
      <c r="D14" s="573"/>
      <c r="E14" s="573"/>
      <c r="F14" s="573"/>
      <c r="G14" s="573"/>
    </row>
    <row r="15" spans="1:7" ht="38.25" customHeight="1" x14ac:dyDescent="0.25">
      <c r="A15" s="574" t="str">
        <f ca="1">OFFSET(Sprachen!A13,0,$B$4-1,1,1)</f>
        <v xml:space="preserve">• Tutte le prestazioni di concessione, chiaramente definite nella concessione ed effettivamente dovute sono considerati costi d'esercizio direttamente necessari e possono essere compensati. </v>
      </c>
      <c r="B15" s="575"/>
      <c r="C15" s="575"/>
      <c r="D15" s="575"/>
      <c r="E15" s="575"/>
      <c r="F15" s="575"/>
      <c r="G15" s="576"/>
    </row>
    <row r="16" spans="1:7" ht="34.5" customHeight="1" x14ac:dyDescent="0.25">
      <c r="A16" s="577" t="str">
        <f ca="1">OFFSET(Sprachen!A14,0,$B$4-1,1,1)</f>
        <v xml:space="preserve">La quantità di energia avente diritto al premio di mercato è determinata come nel 2024. Ciò significa che l'energia di concessione ha diritto al premio di mercato, l'energia di restituzione viene sottratta dall'impianto che deve l'energia e aggiunta all'impianto che ha diritto all'energia. Le perdite e il consumo proprio non sono ammissibili al premio di mercato e non possono essere inclusi nella produzione netta dichiarata nella domanda. </v>
      </c>
      <c r="B16" s="573"/>
      <c r="C16" s="573"/>
      <c r="D16" s="573"/>
      <c r="E16" s="573"/>
      <c r="F16" s="573"/>
      <c r="G16" s="578"/>
    </row>
    <row r="17" spans="1:7" ht="35.25" customHeight="1" x14ac:dyDescent="0.25">
      <c r="A17" s="577" t="str">
        <f ca="1">OFFSET(Sprachen!A15,0,$B$4-1,1,1)</f>
        <v>• Se è necessario valutare le quantità di energia, questo deve sempre essere fatto utilizzando il prezzo sul mercato day-ahead. A seconda della risoluzione temporale della produzione si possono utilizzare il prezzo medio annuo, la media stagionale, i valori mensili o valori orari del prezzo del mercato day-ahead.</v>
      </c>
      <c r="B17" s="573"/>
      <c r="C17" s="573"/>
      <c r="D17" s="573"/>
      <c r="E17" s="573"/>
      <c r="F17" s="573"/>
      <c r="G17" s="578"/>
    </row>
    <row r="18" spans="1:7" ht="43.5" customHeight="1" x14ac:dyDescent="0.25">
      <c r="A18" s="577" t="str">
        <f ca="1">OFFSET(Sprachen!A16,0,$B$4-1,1,1)</f>
        <v xml:space="preserve">•  La differenza tra i costi di produzione (art. 90 OPEn) e i ricavi sul mercato di riferimento (somma di tutti i ricavi v. art. 89 OPEn) è sempre rilevante per valutare se un impianto ha costi di produzione non coperti. I prezzi di acquisto effettivi, definiti nei contratti specifi delle centrali elettriche, vengono utilizzati solo per valutare chi si assume il rischio di costi di prozuione non coperti. Se l'energia viene rivenduta a costi di produzione o condizioni simili, il rischio di costi di produzione non coperti viene trasferito all'acquirente. </v>
      </c>
      <c r="B18" s="573"/>
      <c r="C18" s="573"/>
      <c r="D18" s="573"/>
      <c r="E18" s="573"/>
      <c r="F18" s="573"/>
      <c r="G18" s="578"/>
    </row>
    <row r="19" spans="1:7" ht="50.25" customHeight="1" x14ac:dyDescent="0.25">
      <c r="A19" s="577" t="str">
        <f ca="1">OFFSET(Sprachen!A17,0,$B$4-1,1,1)</f>
        <v>• Affinché un unione di impianti sia presente, i singoli impianti devono essere collegati tra loro da un corso d'acqua artificale ed essere ottimizzati congiuntamente. Nel caso di compressi di centrali elettriche alpine, che di solito vengono gestiti come centrali partner, viene solitamente dato il collegamento sul piano idraulico e l'ottimizzazione congiunta. Nel caso di impianti ad aqua fluente poste uno dietro l'altro, di solito il collegamento sul piano idraulico non è presente attraverso un corso d'acqua artificiale. Di norma, pertanto, non soddisfano i requisiti per un unioni di impianti.</v>
      </c>
      <c r="B19" s="573"/>
      <c r="C19" s="573"/>
      <c r="D19" s="573"/>
      <c r="E19" s="573"/>
      <c r="F19" s="573"/>
      <c r="G19" s="578"/>
    </row>
    <row r="20" spans="1:7" x14ac:dyDescent="0.25">
      <c r="A20" s="366"/>
      <c r="B20" s="366"/>
      <c r="C20" s="366"/>
      <c r="D20" s="366"/>
      <c r="E20" s="366"/>
      <c r="F20" s="366"/>
      <c r="G20" s="366"/>
    </row>
    <row r="21" spans="1:7" ht="11.25" customHeight="1" x14ac:dyDescent="0.3">
      <c r="A21" s="579" t="str">
        <f ca="1">OFFSET(Sprachen!A19,0,$B$4-1,1,1)</f>
        <v>Procedura per la presentazione della domanda</v>
      </c>
      <c r="B21" s="579"/>
      <c r="C21" s="579"/>
      <c r="D21" s="579"/>
      <c r="E21" s="579"/>
      <c r="F21" s="579"/>
      <c r="G21" s="579"/>
    </row>
    <row r="22" spans="1:7" ht="167.25" customHeight="1" x14ac:dyDescent="0.25">
      <c r="A22" s="567" t="str">
        <f ca="1">OFFSET(Sprachen!A20,0,$B$4-1,1,1)</f>
        <v>Il formulario di domanda compilato e tutti gli allegati elencati nel foglio di calcolo "Allegati" devono essere caricati elettronicamente sulla piattaforma Sharepoint del premio di mercato. I file in formato MS Word, MS Excel o Adobe PDF sono attesi. Una richiesta di login per la piattaforma Sharepoint può essere fatta su marktpraemie@bfe.admin.ch. Per una domanda, il nome, il cognome e i dati di  una persona di contatto, nonché i nomi dell'azienda che ha diritto al premio di mercato devono essere inviati all'UFE in una e-mail, dopodiché l'UFE invierà le istruzioni per creare un login.
La domanda si considera presentata solo se il formulario di domanda, compresi tutti gli allegati, è stato caricata sulla piattaforma Sharepoint e la dichiarazione di liberatoria legalmente firmata, insieme ad eventuali procure, è stata presente all'UFE entro il 31 maggio 2025. Il timbro postale è decisivo. Ogni richiedente presenta una domanda che copre tutta l'elettricità del portafoglio per la quale è richiesto un premio di mercato.
I candidati che hanno già presentato domanda negli anni precedenti conserveranno il proprio numero di domanda. Solo l'anno deve essere sostituito (es. MP.25.125). I richiedenti che presentano una domanda per la prima volta ricevono il proprio numero di domanda insieme al proprio login per la piattaforma Sharepoint.  
Questo modulo di domanda può essere utilizzato per un massimo di dieci centrali elettriche. Se un richiedente ha più di dieci centrali elettriche nel proprio portafoglio, può richiedere un modulo di domanda esteso all'organo d'esecuzione AFRY Svizzera AG (lukas.schneider@afry.com)</v>
      </c>
      <c r="B22" s="568"/>
      <c r="C22" s="568"/>
      <c r="D22" s="568"/>
      <c r="E22" s="568"/>
      <c r="F22" s="568"/>
      <c r="G22" s="569"/>
    </row>
    <row r="23" spans="1:7" ht="13.5" customHeight="1" x14ac:dyDescent="0.25">
      <c r="A23" s="366"/>
      <c r="B23" s="366"/>
      <c r="C23" s="366"/>
      <c r="D23" s="366"/>
      <c r="E23" s="366"/>
      <c r="F23" s="366"/>
      <c r="G23" s="366"/>
    </row>
    <row r="24" spans="1:7" ht="13.5" customHeight="1" x14ac:dyDescent="0.3">
      <c r="A24" s="579" t="str">
        <f ca="1">OFFSET(Sprachen!A21,0,$B$4-1,1,1)</f>
        <v>Procedura per la presentazione della domanda</v>
      </c>
      <c r="B24" s="579"/>
      <c r="C24" s="579"/>
      <c r="D24" s="579"/>
      <c r="E24" s="579"/>
      <c r="F24" s="579"/>
      <c r="G24" s="579"/>
    </row>
    <row r="25" spans="1:7" ht="208.5" customHeight="1" x14ac:dyDescent="0.25">
      <c r="A25" s="567" t="str">
        <f ca="1">OFFSET(Sprachen!A22,0,$B$4-1,1,1)</f>
        <v>•	La lingua del documento può essere cambiata nel foglio di calcolo "Informazioni generali". Tuttavia, la lingua nei singoli fogli di calcolo cambia solo dopo aver cliccato sul rispettivo foglio e dopo aver inserito il primo valore nel foglio. Può capitare che, cambiando la lingua, si verifichino errori di riferimento. In tal caso, assicurarsi che tutti i fogli siano impostati nella stessa lingua. 
•	Per le informazioni specifiche dell'impianto idroelettrico, nel modulo di richiesta si fa una distinzione tra il rappresentante autorizzato e gli altri richiedenti che assumono il rischio dei costi di produzione non coperti per una parte dell'energia della centrale. Ogni richiedente deve compilare integralmente i fogli di calcolo delle centrali idroelettriche e i fogli di calcolo con i dati di produzione di energia per le quali è rappresentate autorizzato. Per i grandi impianti idroelettrici per i quali il richiedente non è il rappresentante autorizzato, non deve registrare alcun profilo di produzione di energia, bensì deve solo compilare i campi nei fogli di calcolo delle centrale idroelettriche.
Si raccomanda di inserire i dati nel seguente ordine:
1.	In primo luogo, inserire i dati sui ricavi e sulla produzione nel modulo Excel "MP.25.xxx.A-5.x.8_E_prod.xlsm" e, successivamente, trasferire i dati riepilogativi dal foglio di calcolo "E_Prod_Ausgabe" al foglio di calcolo "E_prod_Eingabe" di tale modulo. (Non si applica se il richiedente non è il rappresentante autorizzato dell'impianto).
2.	Successivamente, selezionare e completare gli impianti idroelettrici nei fogli corrispondenti.
3.	Infine, compilare i fogli rimanenti (allegati, fornitura di base, energie rinnovabili proprie e di terzi, ecc.).
Seguendo questo ordine, i dati inseriti verranno collegati ai nuovi fogli, evitando di doverli reinserire. Nei fogli successivi, gli stessi dati saranno bloccati e non potranno essere modificati. In questo modo, al momento della compilazione dei fogli, tutte le celle con collegamenti ai dati saranno già complete.</v>
      </c>
      <c r="B25" s="568"/>
      <c r="C25" s="568"/>
      <c r="D25" s="568"/>
      <c r="E25" s="568"/>
      <c r="F25" s="568"/>
      <c r="G25" s="569"/>
    </row>
    <row r="26" spans="1:7" x14ac:dyDescent="0.25">
      <c r="A26" s="8"/>
      <c r="B26" s="8"/>
      <c r="C26" s="8"/>
      <c r="D26" s="268"/>
      <c r="E26" s="268"/>
      <c r="F26" s="268"/>
      <c r="G26" s="268"/>
    </row>
    <row r="27" spans="1:7" ht="13" x14ac:dyDescent="0.3">
      <c r="A27" s="269" t="str">
        <f ca="1">OFFSET(Sprachen!A23,0,'Informazioni generali'!$B$4-1,1,1)</f>
        <v>Fogli di lavoro</v>
      </c>
      <c r="B27" s="269"/>
      <c r="C27" s="8"/>
      <c r="D27" s="270" t="str">
        <f ca="1">OFFSET(Sprachen!A44,0,'Informazioni generali'!$B$4-1,1,1)</f>
        <v>Documentazione di base</v>
      </c>
      <c r="E27" s="8"/>
      <c r="F27" s="271"/>
      <c r="G27" s="8"/>
    </row>
    <row r="28" spans="1:7" x14ac:dyDescent="0.25">
      <c r="A28" s="272" t="str">
        <f ca="1">OFFSET(Sprachen!A24,0,'Informazioni generali'!$B$4-1,1,1)</f>
        <v>Informazioni generali</v>
      </c>
      <c r="B28" s="273" t="s">
        <v>234</v>
      </c>
      <c r="C28" s="274" t="str">
        <f ca="1">OFFSET(Sprachen!A34,0,'Informazioni generali'!$B$4-1,1,1)</f>
        <v>Copertina con spiegazioni concernenti la presentazione della domanda</v>
      </c>
      <c r="D28" s="273" t="s">
        <v>234</v>
      </c>
      <c r="E28" s="581" t="str">
        <f ca="1">OFFSET(Sprachen!A45,0,'Informazioni generali'!$B$4-1,1,1)</f>
        <v>Legge federale del 30 settembre 2016 sull'energia (LEne; RS 730.0)</v>
      </c>
      <c r="F28" s="581"/>
      <c r="G28" s="581"/>
    </row>
    <row r="29" spans="1:7" x14ac:dyDescent="0.25">
      <c r="A29" s="272" t="str">
        <f ca="1">OFFSET(Sprachen!A25,0,'Informazioni generali'!$B$4-1,1,1)</f>
        <v>Richiedente</v>
      </c>
      <c r="B29" s="273" t="s">
        <v>234</v>
      </c>
      <c r="C29" s="274" t="str">
        <f ca="1">OFFSET(Sprachen!A35,0,'Informazioni generali'!$B$4-1,1,1)</f>
        <v>Dati del richiedente, rappresentante autorizzato nonché conto bancario</v>
      </c>
      <c r="D29" s="273" t="s">
        <v>234</v>
      </c>
      <c r="E29" s="581" t="str">
        <f ca="1">OFFSET(Sprachen!A46,0,'Informazioni generali'!$B$4-1,1,1)</f>
        <v>Ordinanza del 1° novembre 2017 sulla promozione dell'energia (OPEn; RS 730.03)</v>
      </c>
      <c r="F29" s="581"/>
      <c r="G29" s="581"/>
    </row>
    <row r="30" spans="1:7" x14ac:dyDescent="0.25">
      <c r="A30" s="272" t="str">
        <f ca="1">OFFSET(Sprachen!A26,0,'Informazioni generali'!$B$4-1,1,1)</f>
        <v>Dichiarazione</v>
      </c>
      <c r="B30" s="273" t="s">
        <v>234</v>
      </c>
      <c r="C30" s="274" t="str">
        <f ca="1">OFFSET(Sprachen!A36,0,'Informazioni generali'!$B$4-1,1,1)</f>
        <v>Conferma dell'esattezza dei dati della presente domanda</v>
      </c>
      <c r="D30" s="273" t="s">
        <v>234</v>
      </c>
      <c r="E30" s="581" t="str">
        <f ca="1">OFFSET(Sprachen!A47,0,'Informazioni generali'!$B$4-1,1,1)</f>
        <v xml:space="preserve">Commenti all'OPEn del 1° novembre 2017 </v>
      </c>
      <c r="F30" s="581"/>
      <c r="G30" s="581"/>
    </row>
    <row r="31" spans="1:7" ht="27.65" customHeight="1" x14ac:dyDescent="0.25">
      <c r="A31" s="272" t="str">
        <f ca="1">OFFSET(Sprachen!A27,0,'Informazioni generali'!$B$4-1,1,1)</f>
        <v>Allegati</v>
      </c>
      <c r="B31" s="273" t="s">
        <v>234</v>
      </c>
      <c r="C31" s="274" t="str">
        <f ca="1">OFFSET(Sprachen!A37,0,'Informazioni generali'!$B$4-1,1,1)</f>
        <v>Elenco degli allegati presentati</v>
      </c>
      <c r="D31" s="273" t="s">
        <v>234</v>
      </c>
      <c r="E31" s="580" t="str">
        <f ca="1">OFFSET(Sprachen!A48,0,'Informazioni generali'!$B$4-1,1,1)</f>
        <v>Direttiva dell'UFE sull'attuazione del premio di mercato (versione riveduta del 28.02.2025)</v>
      </c>
      <c r="F31" s="580"/>
      <c r="G31" s="580"/>
    </row>
    <row r="32" spans="1:7" ht="27.65" customHeight="1" x14ac:dyDescent="0.25">
      <c r="A32" s="272" t="str">
        <f ca="1">OFFSET(Sprachen!A28,0,'Informazioni generali'!$B$4-1,1,1)</f>
        <v>Sintesi</v>
      </c>
      <c r="B32" s="273" t="s">
        <v>234</v>
      </c>
      <c r="C32" s="274" t="str">
        <f ca="1">OFFSET(Sprachen!A38,0,'Informazioni generali'!$B$4-1,1,1)</f>
        <v>Riepilogo della domanda, calcolo della quota premio di mercato e del premio di mercato; contemporaneamente allegato alla decisione</v>
      </c>
      <c r="D32" s="273" t="s">
        <v>234</v>
      </c>
      <c r="E32" s="580" t="str">
        <f ca="1">OFFSET(Sprachen!A49,0,'Informazioni generali'!$B$4-1,1,1)</f>
        <v>Pagina UFE sul premio di mercato: 
https://www.bfe.admin.ch/bfe/it/home/promozione/energie-rinnovabili/promozione-forza-idrica/premio-mercato-per-grandi-impianti-idroelettrici.html</v>
      </c>
      <c r="F32" s="580"/>
      <c r="G32" s="580"/>
    </row>
    <row r="33" spans="1:7" x14ac:dyDescent="0.25">
      <c r="A33" s="272" t="str">
        <f ca="1">OFFSET(Sprachen!A29,0,'Informazioni generali'!$B$4-1,1,1)</f>
        <v>Servizio universale</v>
      </c>
      <c r="B33" s="273" t="s">
        <v>234</v>
      </c>
      <c r="C33" s="274" t="str">
        <f ca="1">OFFSET(Sprachen!A39,0,'Informazioni generali'!$B$4-1,1,1)</f>
        <v>Dati sul servizio universale secondo l'articolo 94 capoverso 3 OPEn</v>
      </c>
      <c r="D33" s="8"/>
      <c r="E33" s="274"/>
      <c r="F33" s="8"/>
      <c r="G33" s="8"/>
    </row>
    <row r="34" spans="1:7" x14ac:dyDescent="0.25">
      <c r="A34" s="272" t="str">
        <f ca="1">OFFSET(Sprachen!A30,0,'Informazioni generali'!$B$4-1,1,1)</f>
        <v>Imp. rinn. propri</v>
      </c>
      <c r="B34" s="273" t="s">
        <v>234</v>
      </c>
      <c r="C34" s="274" t="str">
        <f ca="1">OFFSET(Sprachen!A40,0,'Informazioni generali'!$B$4-1,1,1)</f>
        <v>Impianti rinnovabili propri</v>
      </c>
      <c r="D34" s="8"/>
      <c r="E34" s="8"/>
      <c r="F34" s="8"/>
      <c r="G34" s="8"/>
    </row>
    <row r="35" spans="1:7" x14ac:dyDescent="0.25">
      <c r="A35" s="272" t="str">
        <f ca="1">OFFSET(Sprachen!A31,0,'Informazioni generali'!$B$4-1,1,1)</f>
        <v>Imp. rinn. terzi</v>
      </c>
      <c r="B35" s="273" t="s">
        <v>234</v>
      </c>
      <c r="C35" s="274" t="str">
        <f ca="1">OFFSET(Sprachen!A41,0,'Informazioni generali'!$B$4-1,1,1)</f>
        <v>Impianti rinnovabili terzi</v>
      </c>
      <c r="D35" s="272"/>
      <c r="E35" s="272"/>
      <c r="F35" s="272"/>
      <c r="G35" s="272"/>
    </row>
    <row r="36" spans="1:7" ht="31.9" customHeight="1" x14ac:dyDescent="0.25">
      <c r="A36" s="272" t="str">
        <f ca="1">OFFSET(Sprachen!A32,0,'Informazioni generali'!$B$4-1,1,1)</f>
        <v>Input_prod_e</v>
      </c>
      <c r="B36" s="273" t="s">
        <v>234</v>
      </c>
      <c r="C36" s="274" t="str">
        <f ca="1">OFFSET(Sprachen!A42,0,'Informazioni generali'!$B$4-1,1,1)</f>
        <v>Inserimento/riporto dei dati sulla produzione energetica dal file Excel 
"MP.25.xxx.A-5.x.8_E_prod.xlsm"</v>
      </c>
      <c r="D36" s="272"/>
      <c r="E36" s="272"/>
      <c r="F36" s="272"/>
      <c r="G36" s="272"/>
    </row>
    <row r="37" spans="1:7" x14ac:dyDescent="0.25">
      <c r="A37" s="272" t="str">
        <f ca="1">OFFSET(Sprachen!A33,0,'Informazioni generali'!$B$4-1,1,1)</f>
        <v>IM-1, IM-2, IM-3, … IM-10</v>
      </c>
      <c r="B37" s="273" t="s">
        <v>234</v>
      </c>
      <c r="C37" s="274" t="str">
        <f ca="1">OFFSET(Sprachen!A43,0,'Informazioni generali'!$B$4-1,1,1)</f>
        <v>Inserimento dei dati concernenti i singoli impianti idroelettrici</v>
      </c>
      <c r="D37" s="272"/>
      <c r="E37" s="272"/>
      <c r="F37" s="272"/>
      <c r="G37" s="272"/>
    </row>
    <row r="38" spans="1:7" x14ac:dyDescent="0.25">
      <c r="A38" s="27"/>
      <c r="B38" s="48"/>
      <c r="C38" s="80"/>
    </row>
    <row r="39" spans="1:7" x14ac:dyDescent="0.25">
      <c r="A39" s="23"/>
      <c r="B39" s="23"/>
    </row>
    <row r="40" spans="1:7" ht="13" x14ac:dyDescent="0.3">
      <c r="A40" s="66" t="str">
        <f ca="1">OFFSET(Sprachen!A50,0,'Informazioni generali'!$B$4-1,1,1)</f>
        <v>Descrizione dei colori usati per i fogli</v>
      </c>
      <c r="B40" s="66"/>
    </row>
    <row r="41" spans="1:7" x14ac:dyDescent="0.25">
      <c r="A41" s="73"/>
      <c r="B41" s="23"/>
      <c r="C41" t="str">
        <f ca="1">OFFSET(Sprachen!A51,0,'Informazioni generali'!$B$4-1,1,1)</f>
        <v>Foglio con i dati del richiedente</v>
      </c>
    </row>
    <row r="42" spans="1:7" x14ac:dyDescent="0.25">
      <c r="A42" s="88"/>
      <c r="B42" s="23"/>
      <c r="C42" t="str">
        <f ca="1">OFFSET(Sprachen!A52,0,'Informazioni generali'!$B$4-1,1,1)</f>
        <v>Foglio con dichiarazione. Da firmare, stampare e presentare imperativamente all'UFE</v>
      </c>
    </row>
    <row r="43" spans="1:7" x14ac:dyDescent="0.25">
      <c r="A43" s="37"/>
      <c r="B43" s="23"/>
      <c r="C43" t="str">
        <f ca="1">OFFSET(Sprachen!A53,0,'Informazioni generali'!$B$4-1,1,1)</f>
        <v>Foglio di sintesi</v>
      </c>
    </row>
    <row r="44" spans="1:7" x14ac:dyDescent="0.25">
      <c r="A44" s="15"/>
      <c r="B44" s="23"/>
      <c r="C44" t="str">
        <f ca="1">OFFSET(Sprachen!A54,0,'Informazioni generali'!$B$4-1,1,1)</f>
        <v>Foglio di calcolo</v>
      </c>
    </row>
    <row r="45" spans="1:7" x14ac:dyDescent="0.25">
      <c r="B45" s="23"/>
    </row>
    <row r="46" spans="1:7" ht="13" x14ac:dyDescent="0.3">
      <c r="A46" s="66" t="str">
        <f ca="1">OFFSET(Sprachen!A55,0,'Informazioni generali'!$B$4-1,1,1)</f>
        <v>Descrizione dei colori usati per le celle</v>
      </c>
      <c r="B46" s="23"/>
    </row>
    <row r="47" spans="1:7" x14ac:dyDescent="0.25">
      <c r="A47" s="73"/>
      <c r="B47" s="23"/>
      <c r="C47" t="str">
        <f ca="1">OFFSET(Sprachen!A56,0,'Informazioni generali'!$B$4-1,1,1)</f>
        <v>Cella che deve essere compilata dal richiedente</v>
      </c>
    </row>
    <row r="48" spans="1:7" x14ac:dyDescent="0.25">
      <c r="A48" s="44"/>
      <c r="B48" s="23"/>
      <c r="C48" t="str">
        <f ca="1">OFFSET(Sprachen!A57,0,'Informazioni generali'!$B$4-1,1,1)</f>
        <v>Cella con dati necessari o cella vuota</v>
      </c>
    </row>
    <row r="49" spans="1:5" x14ac:dyDescent="0.25">
      <c r="A49" s="74"/>
      <c r="B49" s="23"/>
      <c r="C49" t="str">
        <f ca="1">OFFSET(Sprachen!A58,0,'Informazioni generali'!$B$4-1,1,1)</f>
        <v>Cella che serve per una migliore rappresentazione</v>
      </c>
    </row>
    <row r="50" spans="1:5" x14ac:dyDescent="0.25">
      <c r="A50" s="37"/>
      <c r="B50" s="23"/>
      <c r="C50" t="str">
        <f ca="1">OFFSET(Sprachen!A59,0,'Informazioni generali'!$B$4-1,1,1)</f>
        <v>Cella che serve per una migliore rappresentazione</v>
      </c>
    </row>
    <row r="51" spans="1:5" x14ac:dyDescent="0.25">
      <c r="A51" s="15"/>
      <c r="B51" s="23"/>
      <c r="C51" t="str">
        <f ca="1">OFFSET(Sprachen!A60,0,'Informazioni generali'!$B$4-1,1,1)</f>
        <v>Cella con collegamento, calcolo automatico</v>
      </c>
    </row>
    <row r="52" spans="1:5" x14ac:dyDescent="0.25">
      <c r="B52" s="23"/>
    </row>
    <row r="53" spans="1:5" x14ac:dyDescent="0.25">
      <c r="A53" s="23" t="str">
        <f ca="1">OFFSET(Sprachen!A61,0,'Informazioni generali'!$B$4-1,1,1)</f>
        <v>Versione</v>
      </c>
      <c r="B53" s="23"/>
      <c r="C53" s="275" t="s">
        <v>1814</v>
      </c>
    </row>
    <row r="55" spans="1:5" x14ac:dyDescent="0.25">
      <c r="A55" s="23"/>
      <c r="B55" s="23"/>
    </row>
    <row r="56" spans="1:5" x14ac:dyDescent="0.25">
      <c r="A56" s="23"/>
      <c r="B56" s="23"/>
    </row>
    <row r="57" spans="1:5" x14ac:dyDescent="0.25">
      <c r="A57" s="23"/>
      <c r="B57" s="23"/>
    </row>
    <row r="58" spans="1:5" x14ac:dyDescent="0.25">
      <c r="D58" s="55"/>
      <c r="E58" s="55"/>
    </row>
    <row r="59" spans="1:5" x14ac:dyDescent="0.25">
      <c r="A59" s="23"/>
      <c r="B59" s="23"/>
      <c r="D59" s="55"/>
      <c r="E59" s="55"/>
    </row>
    <row r="61" spans="1:5" x14ac:dyDescent="0.25">
      <c r="A61" s="23"/>
      <c r="B61" s="23"/>
    </row>
  </sheetData>
  <sheetProtection algorithmName="SHA-512" hashValue="6nBEfc1U84JuRUlTqTAWqsJ9UCcKE3kc6WKGOnv9s3ZJ9KdxnyoZgnu5ouSPbgnf+nMdNe++3kc6nH8vXVECEw==" saltValue="IpH1erwf9MRS+Sgg+1XG6g==" spinCount="100000" sheet="1" objects="1" scenarios="1"/>
  <protectedRanges>
    <protectedRange sqref="C4" name="Bereich1"/>
  </protectedRanges>
  <mergeCells count="21">
    <mergeCell ref="E32:G32"/>
    <mergeCell ref="E30:G30"/>
    <mergeCell ref="E29:G29"/>
    <mergeCell ref="E28:G28"/>
    <mergeCell ref="E31:G31"/>
    <mergeCell ref="A7:G7"/>
    <mergeCell ref="A8:G8"/>
    <mergeCell ref="A9:G9"/>
    <mergeCell ref="A10:G10"/>
    <mergeCell ref="A11:G11"/>
    <mergeCell ref="A25:G25"/>
    <mergeCell ref="A12:G12"/>
    <mergeCell ref="A14:G14"/>
    <mergeCell ref="A15:G15"/>
    <mergeCell ref="A16:G16"/>
    <mergeCell ref="A17:G17"/>
    <mergeCell ref="A24:G24"/>
    <mergeCell ref="A18:G18"/>
    <mergeCell ref="A19:G19"/>
    <mergeCell ref="A21:G21"/>
    <mergeCell ref="A22:G22"/>
  </mergeCells>
  <pageMargins left="0.51181102362204722" right="0.51181102362204722" top="0.59055118110236227" bottom="0.59055118110236227" header="0.19685039370078741" footer="0.19685039370078741"/>
  <pageSetup paperSize="9" scale="61" orientation="landscape" r:id="rId1"/>
  <headerFooter>
    <oddHeader>&amp;LBFE-MP&amp;C &amp;A&amp;R&amp;D</oddHeader>
    <oddFooter>&amp;L&amp;F, &amp;T&amp;RS. &amp;P / &amp;N</oddFooter>
  </headerFooter>
  <customProperties>
    <customPr name="EpmWorksheetKeyString_GUID" r:id="rId2"/>
  </customProperties>
  <extLst>
    <ext xmlns:x14="http://schemas.microsoft.com/office/spreadsheetml/2009/9/main" uri="{CCE6A557-97BC-4b89-ADB6-D9C93CAAB3DF}">
      <x14:dataValidations xmlns:xm="http://schemas.microsoft.com/office/excel/2006/main" count="1">
        <x14:dataValidation type="list" allowBlank="1" showInputMessage="1" showErrorMessage="1" xr:uid="{7D03895C-18FD-40C1-9111-17B0BAB87BD3}">
          <x14:formula1>
            <xm:f>Dropdown!$AY$7:$AY$9</xm:f>
          </x14:formula1>
          <xm:sqref>C4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tabColor theme="7" tint="0.39997558519241921"/>
    <pageSetUpPr fitToPage="1"/>
  </sheetPr>
  <dimension ref="A1:E36"/>
  <sheetViews>
    <sheetView zoomScale="80" zoomScaleNormal="80" workbookViewId="0">
      <selection activeCell="B21" sqref="B21"/>
    </sheetView>
  </sheetViews>
  <sheetFormatPr baseColWidth="10" defaultColWidth="11.453125" defaultRowHeight="12.5" x14ac:dyDescent="0.25"/>
  <cols>
    <col min="1" max="1" width="23.453125" customWidth="1"/>
    <col min="2" max="2" width="45.453125" customWidth="1"/>
    <col min="4" max="4" width="19.26953125" customWidth="1"/>
    <col min="5" max="5" width="42.26953125" customWidth="1"/>
  </cols>
  <sheetData>
    <row r="1" spans="1:5" ht="20" x14ac:dyDescent="0.4">
      <c r="A1" s="57" t="str">
        <f ca="1">OFFSET(Sprachen!A62,0,'Informazioni generali'!$B$4-1,1,1)</f>
        <v>Dati del richiedente</v>
      </c>
      <c r="B1" s="57"/>
      <c r="C1" s="57"/>
      <c r="D1" s="57"/>
      <c r="E1" s="57"/>
    </row>
    <row r="2" spans="1:5" x14ac:dyDescent="0.25">
      <c r="A2" s="290" t="str">
        <f ca="1">VLOOKUP(_xlfn.SHEET(),Dropdown!$BC$7:$BF$15,'Informazioni generali'!$B$4+1,FALSE)</f>
        <v>Richiedente</v>
      </c>
    </row>
    <row r="3" spans="1:5" x14ac:dyDescent="0.25">
      <c r="A3" s="290"/>
    </row>
    <row r="4" spans="1:5" x14ac:dyDescent="0.25">
      <c r="A4" t="str">
        <f ca="1">OFFSET(Sprachen!A63,0,'Informazioni generali'!$B$4-1,1,1)</f>
        <v>N. domanda</v>
      </c>
      <c r="B4" s="17" t="s">
        <v>1615</v>
      </c>
    </row>
    <row r="6" spans="1:5" ht="13" x14ac:dyDescent="0.3">
      <c r="A6" s="66" t="str">
        <f ca="1">OFFSET(Sprachen!A64,0,'Informazioni generali'!$B$4-1,1,1)</f>
        <v>Richiedente</v>
      </c>
      <c r="D6" s="66" t="str">
        <f ca="1">OFFSET(Sprachen!A85,0,'Informazioni generali'!$B$4-1,1,1)</f>
        <v>Rappresentato da</v>
      </c>
    </row>
    <row r="7" spans="1:5" x14ac:dyDescent="0.25">
      <c r="A7" t="str">
        <f ca="1">OFFSET(Sprachen!A65,0,'Informazioni generali'!$B$4-1,1,1)</f>
        <v>(chi assume il rischio economico)</v>
      </c>
      <c r="D7" t="str">
        <f ca="1">OFFSET(Sprachen!A86,0,'Informazioni generali'!$B$4-1,1,1)</f>
        <v>(in caso di rappresentanza allegare la procura, diversamente non compilare)</v>
      </c>
    </row>
    <row r="9" spans="1:5" x14ac:dyDescent="0.25">
      <c r="A9" s="23" t="str">
        <f ca="1">OFFSET(Sprachen!A66,0,'Informazioni generali'!$B$4-1,1,1)</f>
        <v>Nome</v>
      </c>
      <c r="B9" s="17"/>
      <c r="D9" s="20" t="str">
        <f ca="1">OFFSET(Sprachen!A87,0,'Informazioni generali'!$B$4-1,1,1)</f>
        <v>Nome</v>
      </c>
      <c r="E9" s="17"/>
    </row>
    <row r="10" spans="1:5" x14ac:dyDescent="0.25">
      <c r="A10" s="23" t="str">
        <f ca="1">OFFSET(Sprachen!A67,0,'Informazioni generali'!$B$4-1,1,1)</f>
        <v>Via, n. civico</v>
      </c>
      <c r="B10" s="17"/>
      <c r="D10" s="20" t="str">
        <f ca="1">OFFSET(Sprachen!A88,0,'Informazioni generali'!$B$4-1,1,1)</f>
        <v>Via, n. civico</v>
      </c>
      <c r="E10" s="17"/>
    </row>
    <row r="11" spans="1:5" x14ac:dyDescent="0.25">
      <c r="A11" s="23" t="str">
        <f ca="1">OFFSET(Sprachen!A68,0,'Informazioni generali'!$B$4-1,1,1)</f>
        <v>NPA</v>
      </c>
      <c r="B11" s="17"/>
      <c r="D11" s="20" t="str">
        <f ca="1">OFFSET(Sprachen!A89,0,'Informazioni generali'!$B$4-1,1,1)</f>
        <v>NPA</v>
      </c>
      <c r="E11" s="17"/>
    </row>
    <row r="12" spans="1:5" x14ac:dyDescent="0.25">
      <c r="A12" s="23" t="str">
        <f ca="1">OFFSET(Sprachen!A69,0,'Informazioni generali'!$B$4-1,1,1)</f>
        <v>Luogo</v>
      </c>
      <c r="B12" s="17"/>
      <c r="D12" s="20" t="str">
        <f ca="1">OFFSET(Sprachen!A90,0,'Informazioni generali'!$B$4-1,1,1)</f>
        <v>Luogo</v>
      </c>
      <c r="E12" s="17"/>
    </row>
    <row r="13" spans="1:5" x14ac:dyDescent="0.25">
      <c r="A13" s="10"/>
      <c r="B13" s="39"/>
      <c r="D13" s="23"/>
      <c r="E13" s="41"/>
    </row>
    <row r="14" spans="1:5" x14ac:dyDescent="0.25">
      <c r="A14" s="10"/>
      <c r="B14" s="39"/>
      <c r="D14" s="23"/>
      <c r="E14" s="55"/>
    </row>
    <row r="15" spans="1:5" x14ac:dyDescent="0.25">
      <c r="A15" s="23"/>
      <c r="B15" s="96"/>
      <c r="D15" s="23"/>
    </row>
    <row r="16" spans="1:5" ht="13" x14ac:dyDescent="0.25">
      <c r="A16" s="60" t="str">
        <f ca="1">OFFSET(Sprachen!A70,0,'Informazioni generali'!$B$4-1,1,1)</f>
        <v>Referente richiedente</v>
      </c>
      <c r="D16" s="47" t="str">
        <f ca="1">OFFSET(Sprachen!A91,0,'Informazioni generali'!$B$4-1,1,1)</f>
        <v>Referenze rappresentante</v>
      </c>
    </row>
    <row r="17" spans="1:5" x14ac:dyDescent="0.25">
      <c r="A17" s="23" t="str">
        <f ca="1">OFFSET(Sprachen!A71,0,'Informazioni generali'!$B$4-1,1,1)</f>
        <v>Nome</v>
      </c>
      <c r="B17" s="17"/>
      <c r="D17" s="23" t="str">
        <f ca="1">OFFSET(Sprachen!A92,0,'Informazioni generali'!$B$4-1,1,1)</f>
        <v>Nome</v>
      </c>
      <c r="E17" s="17"/>
    </row>
    <row r="18" spans="1:5" x14ac:dyDescent="0.25">
      <c r="A18" s="23" t="str">
        <f ca="1">OFFSET(Sprachen!A72,0,'Informazioni generali'!$B$4-1,1,1)</f>
        <v>Cognome</v>
      </c>
      <c r="B18" s="17"/>
      <c r="D18" s="23" t="str">
        <f ca="1">OFFSET(Sprachen!A93,0,'Informazioni generali'!$B$4-1,1,1)</f>
        <v>Cognome</v>
      </c>
      <c r="E18" s="17"/>
    </row>
    <row r="19" spans="1:5" x14ac:dyDescent="0.25">
      <c r="A19" s="23" t="str">
        <f ca="1">OFFSET(Sprachen!A73,0,'Informazioni generali'!$B$4-1,1,1)</f>
        <v>Ditta</v>
      </c>
      <c r="B19" s="17"/>
      <c r="D19" s="23" t="str">
        <f ca="1">OFFSET(Sprachen!A94,0,'Informazioni generali'!$B$4-1,1,1)</f>
        <v>Ditta</v>
      </c>
      <c r="E19" s="17"/>
    </row>
    <row r="20" spans="1:5" x14ac:dyDescent="0.25">
      <c r="A20" s="23" t="str">
        <f ca="1">OFFSET(Sprachen!A74,0,'Informazioni generali'!$B$4-1,1,1)</f>
        <v>Funzione</v>
      </c>
      <c r="B20" s="17"/>
      <c r="D20" s="23" t="str">
        <f ca="1">OFFSET(Sprachen!A95,0,'Informazioni generali'!$B$4-1,1,1)</f>
        <v>Funzione</v>
      </c>
      <c r="E20" s="17"/>
    </row>
    <row r="21" spans="1:5" x14ac:dyDescent="0.25">
      <c r="A21" s="23" t="str">
        <f ca="1">OFFSET(Sprachen!A75,0,'Informazioni generali'!$B$4-1,1,1)</f>
        <v>N. di telefono fisso</v>
      </c>
      <c r="B21" s="17"/>
      <c r="D21" s="23" t="str">
        <f ca="1">OFFSET(Sprachen!A96,0,'Informazioni generali'!$B$4-1,1,1)</f>
        <v>N. di telefono fisso</v>
      </c>
      <c r="E21" s="17"/>
    </row>
    <row r="22" spans="1:5" x14ac:dyDescent="0.25">
      <c r="A22" s="23" t="str">
        <f ca="1">OFFSET(Sprachen!A76,0,'Informazioni generali'!$B$4-1,1,1)</f>
        <v>N. di telefono cellulare</v>
      </c>
      <c r="B22" s="17"/>
      <c r="D22" s="23" t="str">
        <f ca="1">OFFSET(Sprachen!A97,0,'Informazioni generali'!$B$4-1,1,1)</f>
        <v>N. di telefono cellulare</v>
      </c>
      <c r="E22" s="17"/>
    </row>
    <row r="23" spans="1:5" x14ac:dyDescent="0.25">
      <c r="A23" s="23" t="str">
        <f ca="1">OFFSET(Sprachen!A77,0,'Informazioni generali'!$B$4-1,1,1)</f>
        <v>Indirizzo e-mail</v>
      </c>
      <c r="B23" s="17"/>
      <c r="D23" s="23" t="str">
        <f ca="1">OFFSET(Sprachen!A98,0,'Informazioni generali'!$B$4-1,1,1)</f>
        <v>Indirizzo e-mail</v>
      </c>
      <c r="E23" s="17"/>
    </row>
    <row r="24" spans="1:5" x14ac:dyDescent="0.25">
      <c r="A24" s="23"/>
      <c r="D24" s="23"/>
    </row>
    <row r="25" spans="1:5" x14ac:dyDescent="0.25">
      <c r="A25" s="23"/>
      <c r="D25" s="23"/>
    </row>
    <row r="26" spans="1:5" x14ac:dyDescent="0.25">
      <c r="A26" s="23"/>
      <c r="D26" s="23"/>
    </row>
    <row r="27" spans="1:5" ht="13" x14ac:dyDescent="0.25">
      <c r="A27" s="60" t="str">
        <f ca="1">OFFSET(Sprachen!A78,0,'Informazioni generali'!$B$4-1,1,1)</f>
        <v>Estremi del conto bancario per il versamento del premio di mercato</v>
      </c>
      <c r="D27" s="60"/>
    </row>
    <row r="28" spans="1:5" x14ac:dyDescent="0.25">
      <c r="A28" s="23" t="str">
        <f ca="1">OFFSET(Sprachen!A79,0,'Informazioni generali'!$B$4-1,1,1)</f>
        <v>Intestatario del conto</v>
      </c>
      <c r="B28" s="17"/>
      <c r="D28" s="51"/>
      <c r="E28" s="96"/>
    </row>
    <row r="29" spans="1:5" x14ac:dyDescent="0.25">
      <c r="A29" s="23" t="str">
        <f ca="1">OFFSET(Sprachen!A80,0,'Informazioni generali'!$B$4-1,1,1)</f>
        <v>Via, n. civico</v>
      </c>
      <c r="B29" s="17"/>
      <c r="D29" s="51"/>
      <c r="E29" s="96"/>
    </row>
    <row r="30" spans="1:5" x14ac:dyDescent="0.25">
      <c r="A30" s="23" t="str">
        <f ca="1">OFFSET(Sprachen!A81,0,'Informazioni generali'!$B$4-1,1,1)</f>
        <v>NPA</v>
      </c>
      <c r="B30" s="17"/>
      <c r="D30" s="23"/>
      <c r="E30" s="96"/>
    </row>
    <row r="31" spans="1:5" x14ac:dyDescent="0.25">
      <c r="A31" s="23" t="str">
        <f ca="1">OFFSET(Sprachen!A82,0,'Informazioni generali'!$B$4-1,1,1)</f>
        <v>Banca</v>
      </c>
      <c r="B31" s="17"/>
      <c r="D31" s="23"/>
      <c r="E31" s="96"/>
    </row>
    <row r="32" spans="1:5" x14ac:dyDescent="0.25">
      <c r="A32" s="23" t="str">
        <f ca="1">OFFSET(Sprachen!A83,0,'Informazioni generali'!$B$4-1,1,1)</f>
        <v>Filiale/Luogo</v>
      </c>
      <c r="B32" s="17"/>
      <c r="D32" s="23"/>
      <c r="E32" s="96"/>
    </row>
    <row r="33" spans="1:5" x14ac:dyDescent="0.25">
      <c r="A33" s="23" t="str">
        <f ca="1">OFFSET(Sprachen!A84,0,'Informazioni generali'!$B$4-1,1,1)</f>
        <v>Codice IBAN</v>
      </c>
      <c r="B33" s="17"/>
      <c r="D33" s="23"/>
      <c r="E33" s="96"/>
    </row>
    <row r="34" spans="1:5" x14ac:dyDescent="0.25">
      <c r="B34" s="39"/>
      <c r="D34" s="23"/>
      <c r="E34" s="96"/>
    </row>
    <row r="35" spans="1:5" x14ac:dyDescent="0.25">
      <c r="A35" s="39"/>
      <c r="B35" s="39"/>
      <c r="D35" s="23"/>
      <c r="E35" s="96"/>
    </row>
    <row r="36" spans="1:5" x14ac:dyDescent="0.25">
      <c r="A36" s="8"/>
      <c r="B36" s="39"/>
      <c r="D36" s="51"/>
      <c r="E36" s="96"/>
    </row>
  </sheetData>
  <sheetProtection algorithmName="SHA-512" hashValue="ayLZJfgAT4s2Sz+UoVKqmwp+O0e4U/CRG7kKrGCSXFzkuFAk4ycQEP/ciesERIUj4qDXMobKs+cnAl8U2SLVCA==" saltValue="FEs01+YmdFSJTRLS8bicdw==" spinCount="100000" sheet="1" objects="1" scenarios="1"/>
  <protectedRanges>
    <protectedRange sqref="B2 B4 B9:B12 B17:B23 B28:B33 E9:E12 E17:E23" name="Bereich1"/>
  </protectedRanges>
  <pageMargins left="0.70866141732283472" right="0.70866141732283472" top="0.78740157480314965" bottom="0.78740157480314965" header="0.31496062992125984" footer="0.31496062992125984"/>
  <pageSetup paperSize="9" scale="96" orientation="landscape" r:id="rId1"/>
  <headerFooter>
    <oddHeader>&amp;LBFE-MP&amp;C &amp;A&amp;R&amp;D</oddHeader>
    <oddFooter>&amp;L&amp;F, &amp;T&amp;RS. &amp;P /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2">
    <tabColor theme="5"/>
    <pageSetUpPr fitToPage="1"/>
  </sheetPr>
  <dimension ref="A1:J56"/>
  <sheetViews>
    <sheetView zoomScale="80" zoomScaleNormal="80" workbookViewId="0">
      <selection activeCell="A8" sqref="A8:G23"/>
    </sheetView>
  </sheetViews>
  <sheetFormatPr baseColWidth="10" defaultColWidth="11.453125" defaultRowHeight="12.5" x14ac:dyDescent="0.25"/>
  <cols>
    <col min="1" max="1" width="37.54296875" customWidth="1"/>
    <col min="2" max="2" width="12.54296875" customWidth="1"/>
    <col min="3" max="3" width="34.54296875" customWidth="1"/>
    <col min="4" max="4" width="15.54296875" customWidth="1"/>
    <col min="5" max="5" width="38" customWidth="1"/>
    <col min="7" max="8" width="17.54296875" customWidth="1"/>
  </cols>
  <sheetData>
    <row r="1" spans="1:10" ht="18" x14ac:dyDescent="0.4">
      <c r="A1" s="54" t="str">
        <f ca="1">OFFSET(Sprachen!A99,0,'Informazioni generali'!$B$4-1,1,1)</f>
        <v>Liberatoria</v>
      </c>
      <c r="B1" s="54"/>
      <c r="C1" s="54"/>
      <c r="D1" s="54"/>
      <c r="E1" s="54"/>
      <c r="F1" s="54"/>
      <c r="G1" s="54"/>
      <c r="H1" s="54"/>
      <c r="J1" s="65"/>
    </row>
    <row r="2" spans="1:10" x14ac:dyDescent="0.25">
      <c r="A2" s="290" t="str">
        <f ca="1">VLOOKUP(_xlfn.SHEET(),Dropdown!$BC$7:$BF$15,'Informazioni generali'!$B$4+1,FALSE)</f>
        <v>Dichiarazione</v>
      </c>
    </row>
    <row r="4" spans="1:10" x14ac:dyDescent="0.25">
      <c r="A4" s="20" t="str">
        <f ca="1">CONCATENATE(Richiedente!$A$4,": ",Richiedente!$B$4)</f>
        <v>N. domanda: MP.25.xxx</v>
      </c>
      <c r="D4" s="95" t="str">
        <f ca="1">OFFSET(Sprachen!A116,0,'Informazioni generali'!$B$4-1,1,1)</f>
        <v>Produzione annua quota del richiedente totale</v>
      </c>
      <c r="F4" t="s">
        <v>8</v>
      </c>
      <c r="G4" s="1">
        <f ca="1">Sintesi!G55</f>
        <v>0</v>
      </c>
    </row>
    <row r="5" spans="1:10" x14ac:dyDescent="0.25">
      <c r="D5" s="95" t="str">
        <f ca="1">OFFSET(Sprachen!A117,0,'Informazioni generali'!$B$4-1,1,1)</f>
        <v>Energia con diritto al premio di mercato</v>
      </c>
      <c r="F5" t="s">
        <v>8</v>
      </c>
      <c r="G5" s="1">
        <f ca="1">Sintesi!N55</f>
        <v>0</v>
      </c>
    </row>
    <row r="6" spans="1:10" ht="13" x14ac:dyDescent="0.3">
      <c r="D6" s="95" t="str">
        <f ca="1">OFFSET(Sprachen!A118,0,'Informazioni generali'!$B$4-1,1,1)</f>
        <v>Premio di mercato richiesto</v>
      </c>
      <c r="F6" t="s">
        <v>24</v>
      </c>
      <c r="G6" s="94">
        <f ca="1">Sintesi!P55</f>
        <v>0</v>
      </c>
    </row>
    <row r="7" spans="1:10" x14ac:dyDescent="0.25">
      <c r="D7" s="95"/>
    </row>
    <row r="8" spans="1:10" ht="12.75" customHeight="1" x14ac:dyDescent="0.25">
      <c r="A8" s="582" t="str">
        <f ca="1">OFFSET(Sprachen!A100,0,'Informazioni generali'!$B$4-1,1,1)</f>
        <v xml:space="preserve">Apponendo la firma, i sottoscritti confermano la correttezza di tutti i dati forniti nella domanda e di aver caricato la domanda di assegnazione del premio di merato, inclusi tutti gli allegati, sulla piattaforma sharepoint per il premio di mercato alla data sotto indicata. A partire da questo momento l'UFE procede all'elaborazione della domanda. 
Attenzione: la domanda si considera presentata definitivamente solo se il presente modulo Excel, inclusi tutti gli allegati, risulta essere caricato sulla piattaforma sharepoint e se la dichiarazione debitamente firmata è stata presentata all'UFE entro il 31 maggio. Fa fede il timbro postale.
Procura per la presentazione della domanda
Qualora i richiedenti incaricassero terzi della presentazione della domanda di assegnazione del premio di mercato, nel foglio «Richiedente» occorre indicare l'organizzazione e la persona designate. Alla domanda va allegata la relativa procura. 
Il formulario di conferimento della procura può essere scaricato all'indirizzo http://www.bfe.admin.ch/marktpraemie
Procura per il rilascio di informazioni sui singoli impianti
Le persone indicate nei fogli relativi agli impianti sotto «Autorizzazione a rilasciare informazioni sul presente impianto» sono autorizzate a rilasciare all'UFE nonché alla società AFRY Svizzera SA, incaricata dell'esecuzione dall'UFE, le necessarie informazioni concernenti l'impianto in questione.
</v>
      </c>
      <c r="B8" s="582"/>
      <c r="C8" s="582"/>
      <c r="D8" s="582"/>
      <c r="E8" s="582"/>
      <c r="F8" s="582"/>
      <c r="G8" s="582"/>
      <c r="H8" s="80"/>
    </row>
    <row r="9" spans="1:10" x14ac:dyDescent="0.25">
      <c r="A9" s="582"/>
      <c r="B9" s="582"/>
      <c r="C9" s="582"/>
      <c r="D9" s="582"/>
      <c r="E9" s="582"/>
      <c r="F9" s="582"/>
      <c r="G9" s="582"/>
      <c r="H9" s="80"/>
    </row>
    <row r="10" spans="1:10" x14ac:dyDescent="0.25">
      <c r="A10" s="582"/>
      <c r="B10" s="582"/>
      <c r="C10" s="582"/>
      <c r="D10" s="582"/>
      <c r="E10" s="582"/>
      <c r="F10" s="582"/>
      <c r="G10" s="582"/>
      <c r="H10" s="80"/>
    </row>
    <row r="11" spans="1:10" x14ac:dyDescent="0.25">
      <c r="A11" s="582"/>
      <c r="B11" s="582"/>
      <c r="C11" s="582"/>
      <c r="D11" s="582"/>
      <c r="E11" s="582"/>
      <c r="F11" s="582"/>
      <c r="G11" s="582"/>
      <c r="H11" s="80"/>
    </row>
    <row r="12" spans="1:10" x14ac:dyDescent="0.25">
      <c r="A12" s="582"/>
      <c r="B12" s="582"/>
      <c r="C12" s="582"/>
      <c r="D12" s="582"/>
      <c r="E12" s="582"/>
      <c r="F12" s="582"/>
      <c r="G12" s="582"/>
      <c r="H12" s="80"/>
    </row>
    <row r="13" spans="1:10" x14ac:dyDescent="0.25">
      <c r="A13" s="582"/>
      <c r="B13" s="582"/>
      <c r="C13" s="582"/>
      <c r="D13" s="582"/>
      <c r="E13" s="582"/>
      <c r="F13" s="582"/>
      <c r="G13" s="582"/>
      <c r="H13" s="80"/>
    </row>
    <row r="14" spans="1:10" x14ac:dyDescent="0.25">
      <c r="A14" s="582"/>
      <c r="B14" s="582"/>
      <c r="C14" s="582"/>
      <c r="D14" s="582"/>
      <c r="E14" s="582"/>
      <c r="F14" s="582"/>
      <c r="G14" s="582"/>
      <c r="H14" s="80"/>
    </row>
    <row r="15" spans="1:10" x14ac:dyDescent="0.25">
      <c r="A15" s="582"/>
      <c r="B15" s="582"/>
      <c r="C15" s="582"/>
      <c r="D15" s="582"/>
      <c r="E15" s="582"/>
      <c r="F15" s="582"/>
      <c r="G15" s="582"/>
      <c r="H15" s="80"/>
    </row>
    <row r="16" spans="1:10" x14ac:dyDescent="0.25">
      <c r="A16" s="582"/>
      <c r="B16" s="582"/>
      <c r="C16" s="582"/>
      <c r="D16" s="582"/>
      <c r="E16" s="582"/>
      <c r="F16" s="582"/>
      <c r="G16" s="582"/>
      <c r="H16" s="80"/>
    </row>
    <row r="17" spans="1:8" x14ac:dyDescent="0.25">
      <c r="A17" s="582"/>
      <c r="B17" s="582"/>
      <c r="C17" s="582"/>
      <c r="D17" s="582"/>
      <c r="E17" s="582"/>
      <c r="F17" s="582"/>
      <c r="G17" s="582"/>
      <c r="H17" s="80"/>
    </row>
    <row r="18" spans="1:8" x14ac:dyDescent="0.25">
      <c r="A18" s="582"/>
      <c r="B18" s="582"/>
      <c r="C18" s="582"/>
      <c r="D18" s="582"/>
      <c r="E18" s="582"/>
      <c r="F18" s="582"/>
      <c r="G18" s="582"/>
      <c r="H18" s="80"/>
    </row>
    <row r="19" spans="1:8" x14ac:dyDescent="0.25">
      <c r="A19" s="582"/>
      <c r="B19" s="582"/>
      <c r="C19" s="582"/>
      <c r="D19" s="582"/>
      <c r="E19" s="582"/>
      <c r="F19" s="582"/>
      <c r="G19" s="582"/>
      <c r="H19" s="80"/>
    </row>
    <row r="20" spans="1:8" x14ac:dyDescent="0.25">
      <c r="A20" s="582"/>
      <c r="B20" s="582"/>
      <c r="C20" s="582"/>
      <c r="D20" s="582"/>
      <c r="E20" s="582"/>
      <c r="F20" s="582"/>
      <c r="G20" s="582"/>
      <c r="H20" s="80"/>
    </row>
    <row r="21" spans="1:8" x14ac:dyDescent="0.25">
      <c r="A21" s="582"/>
      <c r="B21" s="582"/>
      <c r="C21" s="582"/>
      <c r="D21" s="582"/>
      <c r="E21" s="582"/>
      <c r="F21" s="582"/>
      <c r="G21" s="582"/>
      <c r="H21" s="80"/>
    </row>
    <row r="22" spans="1:8" x14ac:dyDescent="0.25">
      <c r="A22" s="582"/>
      <c r="B22" s="582"/>
      <c r="C22" s="582"/>
      <c r="D22" s="582"/>
      <c r="E22" s="582"/>
      <c r="F22" s="582"/>
      <c r="G22" s="582"/>
      <c r="H22" s="80"/>
    </row>
    <row r="23" spans="1:8" x14ac:dyDescent="0.25">
      <c r="A23" s="582"/>
      <c r="B23" s="582"/>
      <c r="C23" s="582"/>
      <c r="D23" s="582"/>
      <c r="E23" s="582"/>
      <c r="F23" s="582"/>
      <c r="G23" s="582"/>
      <c r="H23" s="80"/>
    </row>
    <row r="24" spans="1:8" x14ac:dyDescent="0.25">
      <c r="A24" s="80"/>
      <c r="B24" s="80"/>
      <c r="C24" s="80"/>
      <c r="D24" s="80"/>
      <c r="E24" s="80"/>
      <c r="F24" s="80"/>
      <c r="G24" s="80"/>
      <c r="H24" s="80"/>
    </row>
    <row r="25" spans="1:8" ht="47.25" customHeight="1" x14ac:dyDescent="0.25">
      <c r="A25" s="573" t="str">
        <f ca="1">OFFSET(Sprachen!A101,0,'Informazioni generali'!$B$4-1,1,1)</f>
        <v>Conferma contratti di acquisto:
Tutti i contratti che includono la fornitura d'elettricità a partire dalle grandi centrali idroelettriche facenti parti di questa domanda di premio di mercato sono stati annessi.</v>
      </c>
      <c r="B25" s="573"/>
      <c r="C25" s="573"/>
      <c r="D25" s="573"/>
      <c r="E25" s="573"/>
      <c r="F25" s="573"/>
      <c r="G25" s="278" t="s">
        <v>433</v>
      </c>
      <c r="H25" s="80"/>
    </row>
    <row r="26" spans="1:8" ht="48" customHeight="1" x14ac:dyDescent="0.25">
      <c r="A26" s="573" t="str">
        <f ca="1">OFFSET(Sprachen!A102,0,'Informazioni generali'!$B$4-1,1,1)</f>
        <v>Conferma relativa all'elettricità proveniente da impianti rinnovabili terzi per la contro-deduzione alla deduzione del servizio universale: 
L’elettricità non sovvenzionata proveniente da impianti rinnovabili terzi nel servizio universale, inserita nel formulario di domanda in "Imp. rinnovabili terzi", è stata ritirata secondo l’articolo 15 LEne o l’acquisizione è basata su contratti a medio-lungo termine e le garanzie d'origine corrispondenti possono essere fornite su domanda.</v>
      </c>
      <c r="B26" s="573"/>
      <c r="C26" s="573"/>
      <c r="D26" s="573"/>
      <c r="E26" s="573"/>
      <c r="F26" s="573"/>
      <c r="G26" s="278" t="s">
        <v>433</v>
      </c>
      <c r="H26" s="80"/>
    </row>
    <row r="27" spans="1:8" ht="42.65" customHeight="1" x14ac:dyDescent="0.25">
      <c r="A27" s="573" t="str">
        <f ca="1">OFFSET(Sprachen!A103,0,'Informazioni generali'!$B$4-1,1,1)</f>
        <v>Dichiarazione di assenso alla comunicazione delle centrali a Pronovo (facoltativo):
Il richiedente acconsente che l'UFE comunichi gli impianti che hanno diritto a un premio di mercato all'operatore del sistema GO (Pronovo), in modo che esso possa identificare le garanzie d'origine (GO) dei relativi impianti (cosiddetto Support Flag).</v>
      </c>
      <c r="B27" s="573"/>
      <c r="C27" s="573"/>
      <c r="D27" s="573"/>
      <c r="E27" s="573"/>
      <c r="F27" s="573"/>
      <c r="G27" s="278" t="s">
        <v>433</v>
      </c>
      <c r="H27" s="80"/>
    </row>
    <row r="28" spans="1:8" x14ac:dyDescent="0.25">
      <c r="A28" s="80"/>
      <c r="B28" s="80"/>
      <c r="C28" s="80"/>
      <c r="D28" s="80"/>
      <c r="E28" s="80"/>
      <c r="F28" s="80"/>
      <c r="G28" s="80"/>
      <c r="H28" s="80"/>
    </row>
    <row r="30" spans="1:8" ht="13" x14ac:dyDescent="0.3">
      <c r="A30" s="66" t="str">
        <f ca="1">OFFSET(Sprachen!A104,0,'Informazioni generali'!$B$4-1,1,1)</f>
        <v>Il modulo è stato caricato elettronicamente alla data seguente sulla piattaforma sharepoint indicata dall'UFE</v>
      </c>
    </row>
    <row r="32" spans="1:8" x14ac:dyDescent="0.25">
      <c r="A32" t="str">
        <f ca="1">OFFSET(Sprachen!A105,0,'Informazioni generali'!$B$4-1,1,1)</f>
        <v>Data  [dd.mm.yyyy]</v>
      </c>
      <c r="C32" t="str">
        <f ca="1">OFFSET(Sprachen!A106,0,'Informazioni generali'!$B$4-1,1,1)</f>
        <v>Orario  [hh:mm]</v>
      </c>
    </row>
    <row r="33" spans="1:5" x14ac:dyDescent="0.25">
      <c r="A33" s="62"/>
      <c r="C33" s="83"/>
    </row>
    <row r="37" spans="1:5" ht="13" x14ac:dyDescent="0.3">
      <c r="A37" s="66" t="str">
        <f ca="1">OFFSET(Sprachen!A107,0,'Informazioni generali'!$B$4-1,1,1)</f>
        <v>Richiedente o rappresentante autorizzato</v>
      </c>
    </row>
    <row r="39" spans="1:5" x14ac:dyDescent="0.25">
      <c r="A39" t="str">
        <f ca="1">OFFSET(Sprachen!A108,0,'Informazioni generali'!$B$4-1,1,1)</f>
        <v>Nome</v>
      </c>
      <c r="C39" t="str">
        <f ca="1">OFFSET(Sprachen!A109,0,'Informazioni generali'!$B$4-1,1,1)</f>
        <v>Luogo</v>
      </c>
    </row>
    <row r="40" spans="1:5" ht="13" x14ac:dyDescent="0.3">
      <c r="A40" s="583"/>
      <c r="B40" s="93"/>
      <c r="C40" s="583"/>
    </row>
    <row r="41" spans="1:5" x14ac:dyDescent="0.25">
      <c r="A41" s="583"/>
      <c r="C41" s="583"/>
    </row>
    <row r="44" spans="1:5" x14ac:dyDescent="0.25">
      <c r="A44" t="str">
        <f ca="1">OFFSET(Sprachen!A110,0,'Informazioni generali'!$B$4-1,1,1)</f>
        <v>Nome firmatario 1 (legale rappresentante)</v>
      </c>
      <c r="E44" t="str">
        <f ca="1">OFFSET(Sprachen!A112,0,'Informazioni generali'!$B$4-1,1,1)</f>
        <v>Nome firmatario 2 (legale rappresentante)</v>
      </c>
    </row>
    <row r="45" spans="1:5" x14ac:dyDescent="0.25">
      <c r="A45" s="583"/>
      <c r="E45" s="583"/>
    </row>
    <row r="46" spans="1:5" x14ac:dyDescent="0.25">
      <c r="A46" s="583"/>
      <c r="E46" s="583"/>
    </row>
    <row r="49" spans="1:8" x14ac:dyDescent="0.25">
      <c r="A49" t="str">
        <f ca="1">OFFSET(Sprachen!A111,0,'Informazioni generali'!$B$4-1,1,1)</f>
        <v>Funzione firmatario 1 (legale rappresentante)</v>
      </c>
      <c r="E49" t="str">
        <f ca="1">OFFSET(Sprachen!A113,0,'Informazioni generali'!$B$4-1,1,1)</f>
        <v>Funzione firmatario 2 (legale rappresentante)</v>
      </c>
    </row>
    <row r="50" spans="1:8" x14ac:dyDescent="0.25">
      <c r="A50" s="583"/>
      <c r="E50" s="583"/>
    </row>
    <row r="51" spans="1:8" x14ac:dyDescent="0.25">
      <c r="A51" s="583"/>
      <c r="E51" s="583"/>
    </row>
    <row r="54" spans="1:8" x14ac:dyDescent="0.25">
      <c r="A54" t="str">
        <f ca="1">OFFSET(Sprachen!A114,0,'Informazioni generali'!$B$4-1,1,1)</f>
        <v>Luogo, data</v>
      </c>
      <c r="C54" t="str">
        <f ca="1">OFFSET(Sprachen!A115,0,'Informazioni generali'!$B$4-1,1,1)</f>
        <v>Firma</v>
      </c>
      <c r="E54" t="str">
        <f ca="1">OFFSET(Sprachen!A114,0,'Informazioni generali'!$B$4-1,1,1)</f>
        <v>Luogo, data</v>
      </c>
      <c r="G54" t="str">
        <f ca="1">OFFSET(Sprachen!A115,0,'Informazioni generali'!$B$4-1,1,1)</f>
        <v>Firma</v>
      </c>
    </row>
    <row r="55" spans="1:8" x14ac:dyDescent="0.25">
      <c r="A55" s="583"/>
      <c r="C55" s="583"/>
      <c r="E55" s="583"/>
      <c r="G55" s="583"/>
      <c r="H55" s="583"/>
    </row>
    <row r="56" spans="1:8" x14ac:dyDescent="0.25">
      <c r="A56" s="583"/>
      <c r="C56" s="583"/>
      <c r="E56" s="583"/>
      <c r="G56" s="583"/>
      <c r="H56" s="583"/>
    </row>
  </sheetData>
  <sheetProtection algorithmName="SHA-512" hashValue="hukwXHEN8OEETbZUxt7mWF+UZlqza6SqmACS01W2HEYZkhzBQyRFsmkxhhbxsF9n8hqQcrAFGB/JAHzSJQD69g==" saltValue="IQGFKZfzNrKhj/XodSkbJg==" spinCount="100000" sheet="1" objects="1" scenarios="1"/>
  <protectedRanges>
    <protectedRange sqref="G25:G27 A33 C33 A40 C40 A45 E45 A50 E50 A55 C55 E55 G55" name="Freigabe"/>
  </protectedRanges>
  <mergeCells count="14">
    <mergeCell ref="A8:G23"/>
    <mergeCell ref="A25:F25"/>
    <mergeCell ref="A26:F26"/>
    <mergeCell ref="A27:F27"/>
    <mergeCell ref="A55:A56"/>
    <mergeCell ref="C55:C56"/>
    <mergeCell ref="E55:E56"/>
    <mergeCell ref="G55:H56"/>
    <mergeCell ref="A40:A41"/>
    <mergeCell ref="A45:A46"/>
    <mergeCell ref="A50:A51"/>
    <mergeCell ref="E45:E46"/>
    <mergeCell ref="E50:E51"/>
    <mergeCell ref="C40:C41"/>
  </mergeCells>
  <dataValidations count="1">
    <dataValidation type="list" allowBlank="1" showInputMessage="1" showErrorMessage="1" sqref="G25:G27" xr:uid="{00000000-0002-0000-0200-000000000000}">
      <formula1>"Ja, Nein,...,"</formula1>
    </dataValidation>
  </dataValidations>
  <pageMargins left="0.70866141732283472" right="0.70866141732283472" top="0.51181102362204722" bottom="0.51181102362204722" header="0.19685039370078741" footer="0.19685039370078741"/>
  <pageSetup paperSize="9" scale="68" orientation="landscape" r:id="rId1"/>
  <headerFooter>
    <oddHeader>&amp;LBFE-MP&amp;C &amp;A&amp;R&amp;D</oddHeader>
    <oddFooter>&amp;L&amp;F, &amp;T&amp;RS. &amp;P /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tabColor theme="7" tint="0.39997558519241921"/>
    <pageSetUpPr fitToPage="1"/>
  </sheetPr>
  <dimension ref="A1:M273"/>
  <sheetViews>
    <sheetView zoomScale="80" zoomScaleNormal="80" workbookViewId="0">
      <selection activeCell="D19" sqref="D19"/>
    </sheetView>
  </sheetViews>
  <sheetFormatPr baseColWidth="10" defaultColWidth="1" defaultRowHeight="12.5" outlineLevelRow="1" outlineLevelCol="1" x14ac:dyDescent="0.25"/>
  <cols>
    <col min="1" max="1" width="13.7265625" customWidth="1"/>
    <col min="2" max="2" width="10" style="23" customWidth="1"/>
    <col min="3" max="3" width="45.54296875" customWidth="1"/>
    <col min="4" max="4" width="26.54296875" customWidth="1"/>
    <col min="5" max="5" width="22" customWidth="1"/>
    <col min="6" max="6" width="47.7265625" style="100" customWidth="1"/>
    <col min="7" max="7" width="20.26953125" customWidth="1"/>
    <col min="8" max="8" width="43.453125" customWidth="1"/>
    <col min="9" max="9" width="15.26953125" hidden="1" customWidth="1" outlineLevel="1"/>
    <col min="10" max="10" width="14.54296875" hidden="1" customWidth="1" outlineLevel="1"/>
    <col min="11" max="11" width="41.7265625" hidden="1" customWidth="1" outlineLevel="1"/>
    <col min="12" max="12" width="81.54296875" hidden="1" customWidth="1" outlineLevel="1"/>
    <col min="13" max="13" width="11.453125" customWidth="1" collapsed="1"/>
    <col min="14" max="79" width="11.453125" customWidth="1"/>
  </cols>
  <sheetData>
    <row r="1" spans="1:13" ht="18" x14ac:dyDescent="0.4">
      <c r="A1" s="54" t="str">
        <f ca="1">OFFSET(Sprachen!A119,0,'Informazioni generali'!$B$4-1,1,1)</f>
        <v>Allegati</v>
      </c>
      <c r="B1" s="54"/>
      <c r="C1" s="54"/>
      <c r="D1" s="54"/>
      <c r="E1" s="54"/>
      <c r="F1" s="386"/>
      <c r="G1" s="54"/>
      <c r="H1" s="54"/>
      <c r="I1" s="54"/>
      <c r="J1" s="54"/>
      <c r="K1" s="54"/>
      <c r="M1" s="65"/>
    </row>
    <row r="2" spans="1:13" x14ac:dyDescent="0.25">
      <c r="A2" s="290" t="str">
        <f ca="1">VLOOKUP(_xlfn.SHEET(),Dropdown!$BC$7:$BF$15,'Informazioni generali'!$B$4+1,FALSE)</f>
        <v>Allegati</v>
      </c>
      <c r="B2"/>
    </row>
    <row r="3" spans="1:13" x14ac:dyDescent="0.25">
      <c r="A3" s="23"/>
      <c r="B3"/>
    </row>
    <row r="4" spans="1:13" x14ac:dyDescent="0.25">
      <c r="A4" s="20" t="str">
        <f ca="1">CONCATENATE(Richiedente!$A$4,": ")</f>
        <v xml:space="preserve">N. domanda: </v>
      </c>
      <c r="C4" t="str">
        <f>Richiedente!$B$4</f>
        <v>MP.25.xxx</v>
      </c>
      <c r="D4" s="20"/>
    </row>
    <row r="5" spans="1:13" x14ac:dyDescent="0.25">
      <c r="A5" s="23"/>
      <c r="B5"/>
    </row>
    <row r="6" spans="1:13" x14ac:dyDescent="0.25">
      <c r="A6" s="602" t="str">
        <f ca="1">OFFSET(Sprachen!A120,0,'Informazioni generali'!$B$4-1,1,1)</f>
        <v>I documenti elencati qui di seguito devono essere inviati o caricati sulla piattaforma sharepoint, insieme al presente file Excel.</v>
      </c>
      <c r="B6" s="602"/>
      <c r="C6" s="602"/>
      <c r="D6" s="602"/>
      <c r="E6" s="602"/>
      <c r="F6" s="602"/>
      <c r="G6" s="602"/>
      <c r="H6" s="602"/>
      <c r="I6" s="602"/>
      <c r="J6" s="602"/>
      <c r="K6" s="602"/>
    </row>
    <row r="7" spans="1:13" x14ac:dyDescent="0.25">
      <c r="A7" s="573" t="str">
        <f ca="1">OFFSET(Sprachen!A121,0,'Informazioni generali'!$B$4-1,1,1)</f>
        <v xml:space="preserve">L'UFE si riserva, in ambito di verifiche a campione, il diritto di richiedere in qualsiasi momento al richiedente documenti ulteriori necessari per l'esame di plausibilità del diritto di ricevere il premio di mercato, tra cui per esempio contratti di partenariato, ricevute di enti pubblici in riferimento al pagamento dei canoni per i diritti d'acqua o ricevute simili, attestazioni da parte del gestore di rete del profilo di immissione degli impianti o di prelievo in caso di pompaggio ecc.  </v>
      </c>
      <c r="B7" s="573"/>
      <c r="C7" s="573"/>
      <c r="D7" s="573"/>
      <c r="E7" s="573"/>
      <c r="F7" s="573"/>
      <c r="G7" s="573"/>
      <c r="H7" s="573"/>
      <c r="I7" s="41"/>
      <c r="J7" s="41"/>
      <c r="K7" s="41"/>
    </row>
    <row r="8" spans="1:13" x14ac:dyDescent="0.25">
      <c r="A8" s="573" t="str">
        <f ca="1">OFFSET(Sprachen!A122,0,'Informazioni generali'!$B$4-1,1,1)</f>
        <v>Per un più rapido trattamento della vostra domanda, vi preghiamo di riprendere il nome del file indicato qui di seguito nella denominazione dei documenti inviati per via elettronica (almeno nella parte iniziale). Se lo desiderate, potrete estendere la denominazione (parte finale), ma solo fino a un massimo di 40 caratteri.</v>
      </c>
      <c r="B8" s="573"/>
      <c r="C8" s="573"/>
      <c r="D8" s="573"/>
      <c r="E8" s="573"/>
      <c r="F8" s="573"/>
      <c r="G8" s="573"/>
      <c r="H8" s="573"/>
      <c r="I8" s="41"/>
      <c r="J8" s="41"/>
      <c r="K8" s="41"/>
    </row>
    <row r="9" spans="1:13" x14ac:dyDescent="0.25">
      <c r="A9" s="573" t="str">
        <f ca="1">OFFSET(Sprachen!A123,0,'Informazioni generali'!$B$4-1,1,1)</f>
        <v>Non è necessario spedire nuovamente gli allegati trasmessi in uno degli anni precedenti purché gli stessi non abbiano subito modifiche. Occorre specificare nella colonna «Allegato» l'opzione «allegato l'anno precedente».</v>
      </c>
      <c r="B9" s="573"/>
      <c r="C9" s="573"/>
      <c r="D9" s="573"/>
      <c r="E9" s="573"/>
      <c r="F9" s="573"/>
      <c r="G9" s="573"/>
      <c r="H9" s="573"/>
      <c r="I9" s="573"/>
      <c r="J9" s="573"/>
      <c r="K9" s="573"/>
    </row>
    <row r="10" spans="1:13" x14ac:dyDescent="0.25">
      <c r="A10" s="96"/>
      <c r="B10" s="96"/>
      <c r="C10" s="96"/>
      <c r="D10" s="96"/>
      <c r="E10" s="96"/>
      <c r="F10" s="96"/>
      <c r="G10" s="96"/>
      <c r="H10" s="96"/>
      <c r="I10" s="96"/>
      <c r="J10" s="96"/>
      <c r="K10" s="96"/>
    </row>
    <row r="11" spans="1:13" x14ac:dyDescent="0.25">
      <c r="A11" s="120"/>
      <c r="B11" s="120"/>
      <c r="C11" s="120"/>
      <c r="D11" s="120"/>
      <c r="E11" s="120"/>
      <c r="F11" s="96"/>
      <c r="G11" s="96"/>
      <c r="H11" s="96"/>
      <c r="I11" s="96"/>
      <c r="J11" s="96"/>
      <c r="K11" s="96"/>
    </row>
    <row r="12" spans="1:13" x14ac:dyDescent="0.25">
      <c r="A12" s="603" t="str">
        <f ca="1">OFFSET(Sprachen!A124,0,'Informazioni generali'!$B$4-1,1,1)</f>
        <v>Codice</v>
      </c>
      <c r="B12" s="599" t="str">
        <f ca="1">OFFSET(Sprachen!A125,0,'Informazioni generali'!$B$4-1,1,1)</f>
        <v>N. allegato</v>
      </c>
      <c r="C12" s="607" t="str">
        <f ca="1">OFFSET(Sprachen!A126,0,'Informazioni generali'!$B$4-1,1,1)</f>
        <v>Allegati contenenti informazioni sul richiedente</v>
      </c>
      <c r="D12" s="612" t="str">
        <f ca="1">OFFSET(Sprachen!A127,0,'Informazioni generali'!$B$4-1,1,1)</f>
        <v>Obbligatorietà</v>
      </c>
      <c r="E12" s="606" t="str">
        <f ca="1">OFFSET(Sprachen!A128,0,'Informazioni generali'!$B$4-1,1,1)</f>
        <v xml:space="preserve"> Nome del file (parte iniziale)</v>
      </c>
      <c r="F12" s="604" t="str">
        <f ca="1">OFFSET(Sprachen!A129,0,'Informazioni generali'!$B$4-1,1,1)</f>
        <v>Requisiti, motivazione per la richiesta</v>
      </c>
      <c r="G12" s="608" t="str">
        <f ca="1">OFFSET(Sprachen!A130,0,'Informazioni generali'!$B$4-1,1,1)</f>
        <v>Dati del richiedente</v>
      </c>
      <c r="H12" s="609"/>
      <c r="I12" s="603" t="str">
        <f ca="1">OFFSET(Sprachen!A131,0,'Informazioni generali'!$B$4-1,1,1)</f>
        <v>Esaminatore della domanda</v>
      </c>
      <c r="J12" s="603"/>
      <c r="K12" s="603"/>
      <c r="L12" s="599" t="str">
        <f ca="1">OFFSET(Sprachen!A132,0,'Informazioni generali'!$B$4-1,1,1)</f>
        <v>Requisiti, motivazione per la richiesta</v>
      </c>
    </row>
    <row r="13" spans="1:13" x14ac:dyDescent="0.25">
      <c r="A13" s="603"/>
      <c r="B13" s="599"/>
      <c r="C13" s="607"/>
      <c r="D13" s="613"/>
      <c r="E13" s="606"/>
      <c r="F13" s="605"/>
      <c r="G13" s="610"/>
      <c r="H13" s="611"/>
      <c r="I13" s="603"/>
      <c r="J13" s="603"/>
      <c r="K13" s="603"/>
      <c r="L13" s="599"/>
    </row>
    <row r="14" spans="1:13" ht="26" x14ac:dyDescent="0.3">
      <c r="A14" s="201"/>
      <c r="B14" s="202"/>
      <c r="C14" s="202"/>
      <c r="D14" s="203"/>
      <c r="E14" s="203"/>
      <c r="F14" s="204" t="str">
        <f ca="1">OFFSET(Sprachen!A133,0,'Informazioni generali'!$B$4-1,1,1)</f>
        <v>Motivo per la richiesta  / riporto dei dati</v>
      </c>
      <c r="G14" s="205" t="str">
        <f ca="1">OFFSET(Sprachen!A134,0,'Informazioni generali'!$B$4-1,1,1)</f>
        <v>Allegato (autocontrollo)</v>
      </c>
      <c r="H14" s="204" t="str">
        <f ca="1">OFFSET(Sprachen!A135,0,'Informazioni generali'!$B$4-1,1,1)</f>
        <v>Commenti (ad. es. nel caso in cui sotto «Allegato» sia stato indicato «No»)</v>
      </c>
      <c r="I14" s="206" t="str">
        <f ca="1">OFFSET(Sprachen!A136,0,'Informazioni generali'!$B$4-1,1,1)</f>
        <v>completezza</v>
      </c>
      <c r="J14" s="206" t="str">
        <f ca="1">OFFSET(Sprachen!A137,0,'Informazioni generali'!$B$4-1,1,1)</f>
        <v>prova</v>
      </c>
      <c r="K14" s="206" t="str">
        <f ca="1">OFFSET(Sprachen!A138,0,'Informazioni generali'!$B$4-1,1,1)</f>
        <v>giustificazione</v>
      </c>
      <c r="L14" s="204" t="str">
        <f ca="1">OFFSET(Sprachen!A139,0,'Informazioni generali'!$B$4-1,1,1)</f>
        <v>Motivo per la richiesta  / riporto dei dati</v>
      </c>
    </row>
    <row r="15" spans="1:13" ht="13" x14ac:dyDescent="0.3">
      <c r="A15" s="201"/>
      <c r="B15" s="202"/>
      <c r="C15" s="202"/>
      <c r="D15" s="203"/>
      <c r="E15" s="203"/>
      <c r="F15" s="204"/>
      <c r="G15" s="205"/>
      <c r="H15" s="204"/>
      <c r="I15" s="206"/>
      <c r="J15" s="206"/>
      <c r="K15" s="206"/>
      <c r="L15" s="204"/>
    </row>
    <row r="16" spans="1:13" x14ac:dyDescent="0.25">
      <c r="A16" s="207" t="s">
        <v>158</v>
      </c>
      <c r="B16" s="207">
        <v>1</v>
      </c>
      <c r="C16" s="98" t="str">
        <f ca="1">OFFSET(Sprachen!A140,0,'Informazioni generali'!$B$4-1,1,1)</f>
        <v>Dichiarazione</v>
      </c>
      <c r="D16" s="106" t="str">
        <f ca="1">OFFSET(Sprachen!A146,0,'Informazioni generali'!$B$4-1,1,1)</f>
        <v>sempre</v>
      </c>
      <c r="E16" s="105" t="str">
        <f>CONCATENATE($C$4,".A-",B16,".")</f>
        <v>MP.25.xxx.A-1.</v>
      </c>
      <c r="F16" s="124" t="str">
        <f ca="1">OFFSET(Sprachen!A151,0,'Informazioni generali'!$B$4-1,1,1)</f>
        <v>Cfr. commenti sul foglio «Dichiarazione»</v>
      </c>
      <c r="G16" s="121"/>
      <c r="H16" s="43"/>
      <c r="I16" s="107" t="s">
        <v>178</v>
      </c>
      <c r="J16" s="107" t="s">
        <v>178</v>
      </c>
      <c r="K16" s="98"/>
      <c r="L16" s="124" t="str">
        <f ca="1">OFFSET(Sprachen!A178,0,'Informazioni generali'!$B$4-1,1,1)</f>
        <v>siehe Kommentare auf dem Blatt "Freigabeerklärung"</v>
      </c>
    </row>
    <row r="17" spans="1:13" x14ac:dyDescent="0.25">
      <c r="A17" s="207" t="s">
        <v>159</v>
      </c>
      <c r="B17" s="207">
        <v>2</v>
      </c>
      <c r="C17" s="98" t="str">
        <f ca="1">OFFSET(Sprachen!A141,0,'Informazioni generali'!$B$4-1,1,1)</f>
        <v>Estratto del registro di commercio del richiedente</v>
      </c>
      <c r="D17" s="106" t="str">
        <f ca="1">OFFSET(Sprachen!A147,0,'Informazioni generali'!$B$4-1,1,1)</f>
        <v>eccetto enti</v>
      </c>
      <c r="E17" s="105" t="str">
        <f>CONCATENATE($C$4,".A-",B17,".")</f>
        <v>MP.25.xxx.A-2.</v>
      </c>
      <c r="F17" s="99" t="str">
        <f ca="1">OFFSET(Sprachen!A152,0,'Informazioni generali'!$B$4-1,1,1)</f>
        <v>Verifica del diritto di firma</v>
      </c>
      <c r="G17" s="121"/>
      <c r="H17" s="43"/>
      <c r="I17" s="107" t="s">
        <v>178</v>
      </c>
      <c r="J17" s="107" t="s">
        <v>178</v>
      </c>
      <c r="K17" s="98"/>
      <c r="L17" s="124" t="str">
        <f ca="1">OFFSET(Sprachen!A179,0,'Informazioni generali'!$B$4-1,1,1)</f>
        <v>Firmen gemäss HR-Auszug;  bei Gemeinden telefonisch oder via Internet prüfen</v>
      </c>
      <c r="M17" s="208"/>
    </row>
    <row r="18" spans="1:13" ht="40.5" customHeight="1" x14ac:dyDescent="0.25">
      <c r="A18" s="261"/>
      <c r="B18" s="261">
        <v>3</v>
      </c>
      <c r="C18" s="262" t="str">
        <f ca="1">OFFSET(Sprachen!A142,0,'Informazioni generali'!$B$4-1,1,1)</f>
        <v>Allegati relativi al correttivo della quantità rinnovabile</v>
      </c>
      <c r="D18" s="263"/>
      <c r="E18" s="264"/>
      <c r="F18" s="263" t="str">
        <f ca="1">OFFSET(Sprachen!A153,0,'Informazioni generali'!$B$4-1,1,1)</f>
        <v>Calcolo della riduzione della deduzione per il servizio universale secondo l'art. 91 cpv. 2 OPEn</v>
      </c>
      <c r="G18" s="265"/>
      <c r="H18" s="265"/>
      <c r="I18" s="265"/>
      <c r="J18" s="265"/>
      <c r="K18" s="266"/>
      <c r="L18" s="124" t="str">
        <f ca="1">OFFSET(Sprachen!A180,0,'Informazioni generali'!$B$4-1,1,1)</f>
        <v>Berechnung der Reduktion des Grundver-sorgungsabzug nach Abs. 2 Art. 91 EnFV</v>
      </c>
    </row>
    <row r="19" spans="1:13" ht="37.5" x14ac:dyDescent="0.25">
      <c r="A19" s="207" t="s">
        <v>160</v>
      </c>
      <c r="B19" s="207">
        <v>3.1</v>
      </c>
      <c r="C19" s="98" t="str">
        <f ca="1">OFFSET(Sprachen!A143,0,'Informazioni generali'!$B$4-1,1,1)</f>
        <v>Diritti di utilizzazione e rapporti di gestione di tutti gli impianti di produzione di elettricità a partire da energie rinnovabili</v>
      </c>
      <c r="D19" s="106" t="str">
        <f ca="1">OFFSET(Sprachen!A148,0,'Informazioni generali'!$B$4-1,1,1)</f>
        <v>qualora esistano simili impianti</v>
      </c>
      <c r="E19" s="105" t="str">
        <f>CONCATENATE($C$4,".A-",B19,".")</f>
        <v>MP.25.xxx.A-3.1.</v>
      </c>
      <c r="F19" s="106" t="str">
        <f ca="1">OFFSET(Sprachen!A154,0,'Informazioni generali'!$B$4-1,1,1)</f>
        <v>Verifica della quantità di elettricità da impianti propri per la produzione di elettricità a partire da energie rinnovabili secondo l'art. 91 cpv. 2 OPEn</v>
      </c>
      <c r="G19" s="121"/>
      <c r="H19" s="43"/>
      <c r="I19" s="107" t="s">
        <v>178</v>
      </c>
      <c r="J19" s="107" t="s">
        <v>178</v>
      </c>
      <c r="K19" s="98"/>
      <c r="L19" s="124" t="str">
        <f ca="1">OFFSET(Sprachen!A181,0,'Informazioni generali'!$B$4-1,1,1)</f>
        <v>Überprüfung der Menge Strom aus eigenen Anlagen zur Produktion von erneuerbaren Energien gemäss Abs. 2 Art. 91 EnFV</v>
      </c>
    </row>
    <row r="20" spans="1:13" ht="43.15" customHeight="1" x14ac:dyDescent="0.25">
      <c r="A20" s="207" t="s">
        <v>161</v>
      </c>
      <c r="B20" s="207">
        <v>3.2</v>
      </c>
      <c r="C20" s="98" t="str">
        <f ca="1">OFFSET(Sprachen!A144,0,'Informazioni generali'!$B$4-1,1,1)</f>
        <v>Contratti di acquisto e garanzie di origine (GO) di tutti gli impianti terzi per la produzione di elettricità a partire da energie rinnovabili</v>
      </c>
      <c r="D20" s="106" t="str">
        <f ca="1">OFFSET(Sprachen!A149,0,'Informazioni generali'!$B$4-1,1,1)</f>
        <v>qualora esistano simili impianti</v>
      </c>
      <c r="E20" s="105" t="str">
        <f>CONCATENATE($C$4,".A-",B20,".")</f>
        <v>MP.25.xxx.A-3.2.</v>
      </c>
      <c r="F20" s="106" t="str">
        <f ca="1">OFFSET(Sprachen!A155,0,'Informazioni generali'!$B$4-1,1,1)</f>
        <v>Verifica della quantità di elettricità da impianti terzi per la produzione di elettricità a partire da energie rinnovabili secondo l'art. 91 cpv. 2 OPEn</v>
      </c>
      <c r="G20" s="121"/>
      <c r="H20" s="43"/>
      <c r="I20" s="107" t="s">
        <v>178</v>
      </c>
      <c r="J20" s="107" t="s">
        <v>178</v>
      </c>
      <c r="K20" s="98"/>
      <c r="L20" s="124" t="str">
        <f ca="1">OFFSET(Sprachen!A182,0,'Informazioni generali'!$B$4-1,1,1)</f>
        <v>Überprüfung der Menge Strom aus fremden Anlagen zur Produktion von erneuerbaren Energien gemäss Abs. 2 Art. 91 EnFV</v>
      </c>
    </row>
    <row r="21" spans="1:13" ht="63.65" customHeight="1" x14ac:dyDescent="0.25">
      <c r="A21" s="207" t="s">
        <v>162</v>
      </c>
      <c r="B21" s="207">
        <v>4</v>
      </c>
      <c r="C21" s="98" t="str">
        <f ca="1">OFFSET(Sprachen!A145,0,'Informazioni generali'!$B$4-1,1,1)</f>
        <v xml:space="preserve">Rapporto relativo alle misure tese a migliorare la situazione dei costi </v>
      </c>
      <c r="D21" s="106" t="str">
        <f ca="1">OFFSET(Sprachen!A149,0,'Informazioni generali'!$B$4-1,1,1)</f>
        <v>qualora esistano simili impianti</v>
      </c>
      <c r="E21" s="105" t="str">
        <f>CONCATENATE($C$4,".A-",B21,".")</f>
        <v>MP.25.xxx.A-4.</v>
      </c>
      <c r="F21" s="106" t="str">
        <f ca="1">OFFSET(Sprachen!A156,0,'Informazioni generali'!$B$4-1,1,1)</f>
        <v>Il richiedente è tenuto ai sensi dell'art.94, cpv. 2, lett. f OPEn a presentare un rapporto relativo alle misure tese a migliorare la situazione dei costi già implementati o in via di introduzione. Nessun requisito formale.</v>
      </c>
      <c r="G21" s="121"/>
      <c r="H21" s="43"/>
      <c r="I21" s="107" t="s">
        <v>178</v>
      </c>
      <c r="J21" s="107" t="s">
        <v>178</v>
      </c>
      <c r="K21" s="98"/>
      <c r="L21" s="124" t="str">
        <f ca="1">OFFSET(Sprachen!A183,0,'Informazioni generali'!$B$4-1,1,1)</f>
        <v>Gemäss Art. 94, Abs. 2, Bst. f der EnFV ist der Gesuchsteller verpflichtet, in einem Bericht darzulegen, welche Massnahmen er zur Verbesserung der Kostensituation eingeleitet oder bereits umgesetzt hat. Keine Formvorschrift.</v>
      </c>
    </row>
    <row r="22" spans="1:13" ht="32.15" customHeight="1" x14ac:dyDescent="0.25">
      <c r="A22" s="209"/>
      <c r="B22" s="212">
        <v>5</v>
      </c>
      <c r="C22" s="213" t="str">
        <f ca="1">OFFSET(Sprachen!A157,0,'Informazioni generali'!$B$4-1,1,1)</f>
        <v>Allegati concernenti gli impianti idrologici</v>
      </c>
      <c r="D22" s="209"/>
      <c r="E22" s="209"/>
      <c r="F22" s="392" t="str">
        <f ca="1">OFFSET(Sprachen!A184,0,'Informazioni generali'!$B$4-1,1,1)</f>
        <v xml:space="preserve">Per verificare le informazioni specifiche delle centrali.
</v>
      </c>
      <c r="G22" s="214"/>
      <c r="H22" s="214"/>
      <c r="I22" s="214"/>
      <c r="J22" s="214"/>
      <c r="K22" s="214"/>
      <c r="L22" s="339" t="str">
        <f ca="1">OFFSET(Sprachen!A184,0,'Informazioni generali'!$B$4-1,1,1)</f>
        <v xml:space="preserve">Per verificare le informazioni specifiche delle centrali.
</v>
      </c>
    </row>
    <row r="23" spans="1:13" ht="21.5" customHeight="1" x14ac:dyDescent="0.25">
      <c r="A23" s="209" t="str">
        <f ca="1">IF(ISERROR(MID(INDEX(Blätter,ROW(A10)),FIND("]",INDEX(Blätter,ROW(A10)))+1,99)),"-",IF(LEN(MID(INDEX(Blätter,ROW(A10)),FIND("]",INDEX(Blätter,ROW(A10)))+1,99))&gt;3,"-",MID(INDEX(Blätter,ROW(A10)),FIND("]",INDEX(Blätter,ROW(A10)))+1,99)))</f>
        <v>-</v>
      </c>
      <c r="B23" s="221" t="str">
        <f ca="1">CONCATENATE("5.",A23)</f>
        <v>5.-</v>
      </c>
      <c r="C23" s="391" t="str">
        <f>IF('IE1'!$B$14=Dropdown!$AI$6,"",'IE1'!$B$14)</f>
        <v/>
      </c>
      <c r="D23" s="209"/>
      <c r="E23" s="209"/>
      <c r="F23" s="213"/>
      <c r="G23" s="214"/>
      <c r="H23" s="214"/>
      <c r="I23" s="214"/>
      <c r="J23" s="214"/>
      <c r="K23" s="214"/>
      <c r="L23" s="210"/>
    </row>
    <row r="24" spans="1:13" ht="61.5" customHeight="1" outlineLevel="1" x14ac:dyDescent="0.25">
      <c r="A24" s="207" t="str">
        <f t="shared" ref="A24:A30" ca="1" si="0">CONCATENATE("A / ",B24)</f>
        <v>A / 5.-.1</v>
      </c>
      <c r="B24" s="346" t="str">
        <f ca="1">CONCATENATE("5.",A23,".",ROW($A$1))</f>
        <v>5.-.1</v>
      </c>
      <c r="C24" s="98" t="str">
        <f ca="1">OFFSET(Sprachen!A158,0,'Informazioni generali'!$B$4-1,1,1)</f>
        <v>Contratto diritto di utilizzazione</v>
      </c>
      <c r="D24" s="106" t="str">
        <f ca="1">OFFSET(Sprachen!A146,0,'Informazioni generali'!$B$4-1,1,1)</f>
        <v>sempre</v>
      </c>
      <c r="E24" s="105" t="str">
        <f t="shared" ref="E24:E32" ca="1" si="1">CONCATENATE($B$4,$C$4,".A-",B24,".")</f>
        <v>MP.25.xxx.A-5.-.1.</v>
      </c>
      <c r="F24" s="106" t="str">
        <f ca="1">OFFSET(Sprachen!A170,0,'Informazioni generali'!$B$4-1,1,1)</f>
        <v>Ad. es. atto relativo all'utilizzazione della forza idrica, concessione per la verifica delle prestazioni in concessione, dei parametri dell'impianto e della titolarità</v>
      </c>
      <c r="G24" s="121"/>
      <c r="H24" s="43"/>
      <c r="I24" s="107"/>
      <c r="J24" s="107" t="s">
        <v>178</v>
      </c>
      <c r="K24" s="98"/>
      <c r="L24" s="106" t="str">
        <f ca="1">OFFSET(Sprachen!A186,0,'Informazioni generali'!$B$4-1,1,1)</f>
        <v>bspw. Wasserrechtsurkunde, Konzessionsvertrag
zur Überprüfung von Konzessionsleistungen, Kraftwerks-parameter, Eigentumsverhältnisse u.a.</v>
      </c>
    </row>
    <row r="25" spans="1:13" ht="25" outlineLevel="1" x14ac:dyDescent="0.25">
      <c r="A25" s="207" t="str">
        <f t="shared" ca="1" si="0"/>
        <v>A / 5.-.2</v>
      </c>
      <c r="B25" s="346" t="str">
        <f ca="1">CONCATENATE("5.",A23,".",ROW($A$2))</f>
        <v>5.-.2</v>
      </c>
      <c r="C25" s="98" t="str">
        <f ca="1">OFFSET(Sprachen!A159,0,'Informazioni generali'!$B$4-1,1,1)</f>
        <v>Attestazione di chi si assume il rischio tra le parti coinvolte</v>
      </c>
      <c r="D25" s="106" t="str">
        <f ca="1">OFFSET(Sprachen!A166,0,'Informazioni generali'!$B$4-1,1,1)</f>
        <v>se il richiedente stesso non è il gestore dell'impianto</v>
      </c>
      <c r="E25" s="105" t="str">
        <f t="shared" ca="1" si="1"/>
        <v>MP.25.xxx.A-5.-.2.</v>
      </c>
      <c r="F25" s="106" t="str">
        <f ca="1">OFFSET(Sprachen!A171,0,'Informazioni generali'!$B$4-1,1,1)</f>
        <v>Verifica della parte che si assume il rischio economico</v>
      </c>
      <c r="G25" s="121"/>
      <c r="H25" s="43"/>
      <c r="I25" s="107" t="s">
        <v>178</v>
      </c>
      <c r="J25" s="107" t="s">
        <v>178</v>
      </c>
      <c r="K25" s="98"/>
      <c r="L25" s="106" t="str">
        <f ca="1">OFFSET(Sprachen!A187,0,'Informazioni generali'!$B$4-1,1,1)</f>
        <v>nicht notwendiog, wenn Gesuchsteller = Betreiber dieser Anlage, d.h. zuoberst in der "Berechtigungskaskade"</v>
      </c>
    </row>
    <row r="26" spans="1:13" ht="64.5" customHeight="1" outlineLevel="1" x14ac:dyDescent="0.25">
      <c r="A26" s="207" t="str">
        <f t="shared" ca="1" si="0"/>
        <v>A / 5.-.3</v>
      </c>
      <c r="B26" s="346" t="str">
        <f ca="1">CONCATENATE("5.",A23,".",ROW($A$3))</f>
        <v>5.-.3</v>
      </c>
      <c r="C26" s="98" t="str">
        <f ca="1">OFFSET(Sprachen!A160,0,'Informazioni generali'!$B$4-1,1,1)</f>
        <v>In caso di impresa di approvvigionamento elettrico con contratto di acquisto o di fornitura</v>
      </c>
      <c r="D26" s="106" t="str">
        <f ca="1">OFFSET(Sprachen!A167,0,'Informazioni generali'!$B$4-1,1,1)</f>
        <v>qualora richiedente impresa di approvvigionamento elettrico con obbligo di acquisto di energia da tale impianto</v>
      </c>
      <c r="E26" s="105" t="str">
        <f t="shared" ca="1" si="1"/>
        <v>MP.25.xxx.A-5.-.3.</v>
      </c>
      <c r="F26" s="106" t="str">
        <f ca="1">OFFSET(Sprachen!A172,0,'Informazioni generali'!$B$4-1,1,1)</f>
        <v>Verifica dell'accettabilità secondo l'ordinanza del contratto di acquisto/fornitura</v>
      </c>
      <c r="G26" s="121"/>
      <c r="H26" s="43"/>
      <c r="I26" s="107"/>
      <c r="J26" s="107" t="s">
        <v>178</v>
      </c>
      <c r="K26" s="98"/>
      <c r="L26" s="106" t="str">
        <f ca="1">OFFSET(Sprachen!A188,0,'Informazioni generali'!$B$4-1,1,1)</f>
        <v>nicht notwendiog, wenn Gesuchsteller = Betreiber oder (Mit-)Eigentümer / Partner dieser Anlage ist</v>
      </c>
    </row>
    <row r="27" spans="1:13" ht="50" outlineLevel="1" x14ac:dyDescent="0.25">
      <c r="A27" s="207" t="str">
        <f t="shared" ca="1" si="0"/>
        <v>A / 5.-.4</v>
      </c>
      <c r="B27" s="346" t="str">
        <f ca="1">CONCATENATE("5.",A23,".",ROW($A$4))</f>
        <v>5.-.4</v>
      </c>
      <c r="C27" s="98" t="str">
        <f ca="1">OFFSET(Sprachen!A161,0,'Informazioni generali'!$B$4-1,1,1)</f>
        <v>Conto annuale certificato dalla società di revisione a livello dell'impianto per gli anni  2019 - 2024 (soltanto i conti che non sono già stati presentati l'anno precedente)</v>
      </c>
      <c r="D27" s="106" t="str">
        <f ca="1">OFFSET(Sprachen!A146,0,'Informazioni generali'!$B$4-1,1,1)</f>
        <v>sempre</v>
      </c>
      <c r="E27" s="105" t="str">
        <f t="shared" ca="1" si="1"/>
        <v>MP.25.xxx.A-5.-.4.</v>
      </c>
      <c r="F27" s="106" t="str">
        <f ca="1">OFFSET(Sprachen!A173,0,'Informazioni generali'!$B$4-1,1,1)</f>
        <v>Conti annuali dell'impianto (bilancio, conto economico, conto dei flussi di tesoreria) degli ultimi cinque anni, tra l'altro per la verifica della prassi di ammortamento e dei costi di produzione</v>
      </c>
      <c r="G27" s="121"/>
      <c r="H27" s="43"/>
      <c r="I27" s="107" t="s">
        <v>178</v>
      </c>
      <c r="J27" s="107" t="s">
        <v>178</v>
      </c>
      <c r="K27" s="98"/>
      <c r="L27" s="106" t="str">
        <f ca="1">OFFSET(Sprachen!A189,0,'Informazioni generali'!$B$4-1,1,1)</f>
        <v>Einzelabschluss Finanzbuchhaltung (Bilanz, Erfolgsrechnung, Geldflussrechnung) über fünf Jahre. Zur Überprüfung der Abschreibungspraxis, Gestehungskosten u.a.</v>
      </c>
    </row>
    <row r="28" spans="1:13" ht="37.5" outlineLevel="1" x14ac:dyDescent="0.25">
      <c r="A28" s="207" t="str">
        <f t="shared" ca="1" si="0"/>
        <v>A / 5.-.5</v>
      </c>
      <c r="B28" s="346" t="str">
        <f ca="1">CONCATENATE("5.",A23,".",ROW($A$5))</f>
        <v>5.-.5</v>
      </c>
      <c r="C28" s="98" t="str">
        <f ca="1">OFFSET(Sprachen!A162,0,'Informazioni generali'!$B$4-1,1,1)</f>
        <v>Planimetria dell'impianto</v>
      </c>
      <c r="D28" s="106" t="str">
        <f ca="1">OFFSET(Sprachen!A146,0,'Informazioni generali'!$B$4-1,1,1)</f>
        <v>sempre</v>
      </c>
      <c r="E28" s="105" t="str">
        <f t="shared" ca="1" si="1"/>
        <v>MP.25.xxx.A-5.-.5.</v>
      </c>
      <c r="F28" s="106" t="str">
        <f ca="1">OFFSET(Sprachen!A174,0,'Informazioni generali'!$B$4-1,1,1)</f>
        <v>Piano d'insieme o schema in cui sono visibili tutti gli elementi importanti riportati nella domanda, tra l'altro per la verifica  di eventuali collegamenti sul piano idraulico</v>
      </c>
      <c r="G28" s="121"/>
      <c r="H28" s="43"/>
      <c r="I28" s="107" t="s">
        <v>178</v>
      </c>
      <c r="J28" s="107" t="s">
        <v>178</v>
      </c>
      <c r="K28" s="98"/>
      <c r="L28" s="106" t="str">
        <f ca="1">OFFSET(Sprachen!A190,0,'Informazioni generali'!$B$4-1,1,1)</f>
        <v>Übersichtsplan oder Schema, wo alle wichtigen und im Gesuch aufgeführten Elemente ersichtlich sind. Zur Überprüfung einer allfälligen hydraulischen Verknüpfung u.a.</v>
      </c>
    </row>
    <row r="29" spans="1:13" ht="90" customHeight="1" outlineLevel="1" x14ac:dyDescent="0.25">
      <c r="A29" s="207" t="str">
        <f t="shared" ca="1" si="0"/>
        <v>A / 5.-.6</v>
      </c>
      <c r="B29" s="346" t="str">
        <f ca="1">CONCATENATE("5.",A23,".",ROW($A$6))</f>
        <v>5.-.6</v>
      </c>
      <c r="C29" s="106" t="str">
        <f ca="1">OFFSET(Sprachen!A163,0,'Informazioni generali'!$B$4-1,1,1)</f>
        <v>Attestazione dell'inserimento nel sistema della remunerazione a copertura dei costi per l’immissione in rete di energia elettrica, contributi d’investimento, finanziamento dei costi supplementari, indennizzi per risanamenti secondo la legge sulla protezione delle acque e altre misure di sostegno da parte degli enti pubblici</v>
      </c>
      <c r="D29" s="106" t="str">
        <f ca="1">OFFSET(Sprachen!A168,0,'Informazioni generali'!$B$4-1,1,1)</f>
        <v>qualora simili importi siano stati riportati nel modulo di domanda</v>
      </c>
      <c r="E29" s="105" t="str">
        <f t="shared" ca="1" si="1"/>
        <v>MP.25.xxx.A-5.-.6.</v>
      </c>
      <c r="F29" s="106" t="str">
        <f ca="1">OFFSET(Sprachen!A175,0,'Informazioni generali'!$B$4-1,1,1)</f>
        <v>Verifica ricavi da misure di sostengo pubblico</v>
      </c>
      <c r="G29" s="121"/>
      <c r="H29" s="43"/>
      <c r="I29" s="107" t="s">
        <v>178</v>
      </c>
      <c r="J29" s="107" t="s">
        <v>178</v>
      </c>
      <c r="K29" s="98"/>
      <c r="L29" s="106" t="str">
        <f ca="1">OFFSET(Sprachen!A191,0,'Informazioni generali'!$B$4-1,1,1)</f>
        <v>Nur notwendig, wenn solche Erlöse im Gesuchsformular eingetragen wurden (Ziffern KW-x/36, KW-x/38 oder KW-x/40)</v>
      </c>
    </row>
    <row r="30" spans="1:13" ht="50" outlineLevel="1" x14ac:dyDescent="0.25">
      <c r="A30" s="592" t="str">
        <f t="shared" ca="1" si="0"/>
        <v>A / 5.-.7</v>
      </c>
      <c r="B30" s="594" t="str">
        <f ca="1">CONCATENATE("5.",A23,".",ROW($A$7))</f>
        <v>5.-.7</v>
      </c>
      <c r="C30" s="590" t="str">
        <f ca="1">OFFSET(Sprachen!A164,0,'Informazioni generali'!$B$4-1,1,1)</f>
        <v>Spiegazioni concernenti i costi di produzione secondo il rapporto di gestione 
(modulo Excel dell'allegato A-5.x.7)</v>
      </c>
      <c r="D30" s="588" t="str">
        <f ca="1">OFFSET(Sprachen!A169,0,'Informazioni generali'!$B$4-1,1,1)</f>
        <v>qualora simili importi siano stati riportati nel modulo di domanda</v>
      </c>
      <c r="E30" s="596" t="str">
        <f t="shared" ca="1" si="1"/>
        <v>MP.25.xxx.A-5.-.7.</v>
      </c>
      <c r="F30" s="106" t="str">
        <f ca="1">OFFSET(Sprachen!A176,0,'Informazioni generali'!$B$4-1,1,1)</f>
        <v>I dati concernenti i costi di produzione nel foglio Imp. 1 devono essere chiaramente plausibili in base ai conti annuali certificati o al modulo dell'allegato A / 5.1.7. Cliccare qui scaricare il modulo dell'allegato</v>
      </c>
      <c r="G30" s="587"/>
      <c r="H30" s="614"/>
      <c r="I30" s="584" t="s">
        <v>178</v>
      </c>
      <c r="J30" s="584" t="s">
        <v>178</v>
      </c>
      <c r="K30" s="585"/>
      <c r="L30" s="590" t="str">
        <f ca="1">OFFSET(Sprachen!A192,0,'Informazioni generali'!$B$4-1,1,1)</f>
        <v>Die Angaben zu den Gestehungskosten im Blatt KW-1 müssen anhand der testierten Abschlüsse oder anhand des Anhangformulars A / 5.1.7 eindeutig nachvollziehbar sein.</v>
      </c>
    </row>
    <row r="31" spans="1:13" outlineLevel="1" x14ac:dyDescent="0.25">
      <c r="A31" s="593"/>
      <c r="B31" s="595"/>
      <c r="C31" s="591"/>
      <c r="D31" s="589"/>
      <c r="E31" s="597"/>
      <c r="F31" s="215" t="s">
        <v>597</v>
      </c>
      <c r="G31" s="587"/>
      <c r="H31" s="615"/>
      <c r="I31" s="584"/>
      <c r="J31" s="584"/>
      <c r="K31" s="585"/>
      <c r="L31" s="591"/>
    </row>
    <row r="32" spans="1:13" ht="25" outlineLevel="1" x14ac:dyDescent="0.25">
      <c r="A32" s="207" t="str">
        <f ca="1">CONCATENATE("A / ",B32)</f>
        <v>A / 5.-.9</v>
      </c>
      <c r="B32" s="346" t="str">
        <f ca="1">CONCATENATE("5.",A23,".",ROW($A$9))</f>
        <v>5.-.9</v>
      </c>
      <c r="C32" s="226" t="str">
        <f ca="1">OFFSET(Sprachen!A165,0,'Informazioni generali'!$B$4-1,1,1)</f>
        <v>Dati sul profilo di produzione
(modulo Excel dell'allegato A-5.x.8)</v>
      </c>
      <c r="D32" s="106" t="str">
        <f ca="1">OFFSET(Sprachen!A146,0,'Informazioni generali'!$B$4-1,1,1)</f>
        <v>sempre</v>
      </c>
      <c r="E32" s="338" t="str">
        <f t="shared" ca="1" si="1"/>
        <v>MP.25.xxx.A-5.-.9.</v>
      </c>
      <c r="F32" s="98" t="str">
        <f ca="1">OFFSET(Sprachen!A177,0,'Informazioni generali'!$B$4-1,1,1)</f>
        <v>secondo l'art. 89 cpv. 2 OPEn è necessario specificare i profili orari</v>
      </c>
      <c r="G32" s="121"/>
      <c r="H32" s="222"/>
      <c r="I32" s="107" t="s">
        <v>178</v>
      </c>
      <c r="J32" s="107" t="s">
        <v>178</v>
      </c>
      <c r="K32" s="174"/>
      <c r="L32" s="225" t="str">
        <f ca="1">OFFSET(Sprachen!A193,0,'Informazioni generali'!$B$4-1,1,1)</f>
        <v>Stundenwerte für jede Zentrale zwingend, auch für Pumpzentralen und KEV-Anlagen.</v>
      </c>
    </row>
    <row r="33" spans="1:12" x14ac:dyDescent="0.25">
      <c r="A33" s="216" t="str">
        <f ca="1">IF(ISERROR(MID(INDEX(Blätter,ROW(A11)),FIND("]",INDEX(Blätter,ROW(A11)))+1,99)),"-",IF(LEN(MID(INDEX(Blätter,ROW(A11)),FIND("]",INDEX(Blätter,ROW(A11)))+1,99))&gt;3,"-",MID(INDEX(Blätter,ROW(A11)),FIND("]",INDEX(Blätter,ROW(A11)))+1,99)))</f>
        <v>-</v>
      </c>
      <c r="B33" s="221" t="str">
        <f ca="1">CONCATENATE("5.",A33)</f>
        <v>5.-</v>
      </c>
      <c r="C33" s="391" t="str">
        <f>IF('IE2'!$B$14=Dropdown!$AI$6,"",'IE2'!$B$14)</f>
        <v/>
      </c>
      <c r="D33" s="216"/>
      <c r="E33" s="217"/>
      <c r="F33" s="218"/>
      <c r="G33" s="219"/>
      <c r="H33" s="220"/>
      <c r="I33" s="220"/>
      <c r="J33" s="220"/>
      <c r="K33" s="220"/>
      <c r="L33" s="210"/>
    </row>
    <row r="34" spans="1:12" ht="68.25" customHeight="1" outlineLevel="1" x14ac:dyDescent="0.25">
      <c r="A34" s="207" t="str">
        <f t="shared" ref="A34:A40" ca="1" si="2">CONCATENATE("A / ",B34)</f>
        <v>A / 5.-.1</v>
      </c>
      <c r="B34" s="346" t="str">
        <f ca="1">CONCATENATE("5.",A33,".",ROW($A$1))</f>
        <v>5.-.1</v>
      </c>
      <c r="C34" s="98" t="str">
        <f ca="1">C24</f>
        <v>Contratto diritto di utilizzazione</v>
      </c>
      <c r="D34" s="106" t="str">
        <f ca="1">D24</f>
        <v>sempre</v>
      </c>
      <c r="E34" s="105" t="str">
        <f t="shared" ref="E34:E40" ca="1" si="3">CONCATENATE($B$4,$C$4,".A-",B34,".")</f>
        <v>MP.25.xxx.A-5.-.1.</v>
      </c>
      <c r="F34" s="106" t="str">
        <f t="shared" ref="F34:F40" ca="1" si="4">F24</f>
        <v>Ad. es. atto relativo all'utilizzazione della forza idrica, concessione per la verifica delle prestazioni in concessione, dei parametri dell'impianto e della titolarità</v>
      </c>
      <c r="G34" s="121"/>
      <c r="H34" s="43"/>
      <c r="I34" s="107" t="s">
        <v>178</v>
      </c>
      <c r="J34" s="107" t="s">
        <v>178</v>
      </c>
      <c r="K34" s="98"/>
      <c r="L34" s="106" t="str">
        <f t="shared" ref="L34:L40" ca="1" si="5">L24</f>
        <v>bspw. Wasserrechtsurkunde, Konzessionsvertrag
zur Überprüfung von Konzessionsleistungen, Kraftwerks-parameter, Eigentumsverhältnisse u.a.</v>
      </c>
    </row>
    <row r="35" spans="1:12" ht="25" outlineLevel="1" x14ac:dyDescent="0.25">
      <c r="A35" s="207" t="str">
        <f t="shared" ca="1" si="2"/>
        <v>A / 5.-.2</v>
      </c>
      <c r="B35" s="346" t="str">
        <f ca="1">CONCATENATE("5.",A33,".",ROW($A$2))</f>
        <v>5.-.2</v>
      </c>
      <c r="C35" s="98" t="str">
        <f t="shared" ref="C35:D38" ca="1" si="6">C25</f>
        <v>Attestazione di chi si assume il rischio tra le parti coinvolte</v>
      </c>
      <c r="D35" s="106" t="str">
        <f ca="1">D25</f>
        <v>se il richiedente stesso non è il gestore dell'impianto</v>
      </c>
      <c r="E35" s="105" t="str">
        <f t="shared" ca="1" si="3"/>
        <v>MP.25.xxx.A-5.-.2.</v>
      </c>
      <c r="F35" s="106" t="str">
        <f t="shared" ca="1" si="4"/>
        <v>Verifica della parte che si assume il rischio economico</v>
      </c>
      <c r="G35" s="121"/>
      <c r="H35" s="43"/>
      <c r="I35" s="107" t="s">
        <v>178</v>
      </c>
      <c r="J35" s="107" t="s">
        <v>178</v>
      </c>
      <c r="K35" s="98"/>
      <c r="L35" s="106" t="str">
        <f t="shared" ca="1" si="5"/>
        <v>nicht notwendiog, wenn Gesuchsteller = Betreiber dieser Anlage, d.h. zuoberst in der "Berechtigungskaskade"</v>
      </c>
    </row>
    <row r="36" spans="1:12" ht="69.75" customHeight="1" outlineLevel="1" x14ac:dyDescent="0.25">
      <c r="A36" s="207" t="str">
        <f t="shared" ca="1" si="2"/>
        <v>A / 5.-.3</v>
      </c>
      <c r="B36" s="346" t="str">
        <f ca="1">CONCATENATE("5.",A33,".",ROW($A$3))</f>
        <v>5.-.3</v>
      </c>
      <c r="C36" s="98" t="str">
        <f t="shared" ca="1" si="6"/>
        <v>In caso di impresa di approvvigionamento elettrico con contratto di acquisto o di fornitura</v>
      </c>
      <c r="D36" s="106" t="str">
        <f t="shared" ca="1" si="6"/>
        <v>qualora richiedente impresa di approvvigionamento elettrico con obbligo di acquisto di energia da tale impianto</v>
      </c>
      <c r="E36" s="105" t="str">
        <f t="shared" ca="1" si="3"/>
        <v>MP.25.xxx.A-5.-.3.</v>
      </c>
      <c r="F36" s="106" t="str">
        <f t="shared" ca="1" si="4"/>
        <v>Verifica dell'accettabilità secondo l'ordinanza del contratto di acquisto/fornitura</v>
      </c>
      <c r="G36" s="121"/>
      <c r="H36" s="43"/>
      <c r="I36" s="107" t="s">
        <v>178</v>
      </c>
      <c r="J36" s="107" t="s">
        <v>178</v>
      </c>
      <c r="K36" s="98"/>
      <c r="L36" s="106" t="str">
        <f t="shared" ca="1" si="5"/>
        <v>nicht notwendiog, wenn Gesuchsteller = Betreiber oder (Mit-)Eigentümer / Partner dieser Anlage ist</v>
      </c>
    </row>
    <row r="37" spans="1:12" ht="50" outlineLevel="1" x14ac:dyDescent="0.25">
      <c r="A37" s="207" t="str">
        <f t="shared" ca="1" si="2"/>
        <v>A / 5.-.4</v>
      </c>
      <c r="B37" s="346" t="str">
        <f ca="1">CONCATENATE("5.",A33,".",ROW($A$4))</f>
        <v>5.-.4</v>
      </c>
      <c r="C37" s="98" t="str">
        <f t="shared" ca="1" si="6"/>
        <v>Conto annuale certificato dalla società di revisione a livello dell'impianto per gli anni  2019 - 2024 (soltanto i conti che non sono già stati presentati l'anno precedente)</v>
      </c>
      <c r="D37" s="106" t="str">
        <f t="shared" ca="1" si="6"/>
        <v>sempre</v>
      </c>
      <c r="E37" s="105" t="str">
        <f t="shared" ca="1" si="3"/>
        <v>MP.25.xxx.A-5.-.4.</v>
      </c>
      <c r="F37" s="106" t="str">
        <f t="shared" ca="1" si="4"/>
        <v>Conti annuali dell'impianto (bilancio, conto economico, conto dei flussi di tesoreria) degli ultimi cinque anni, tra l'altro per la verifica della prassi di ammortamento e dei costi di produzione</v>
      </c>
      <c r="G37" s="121"/>
      <c r="H37" s="43"/>
      <c r="I37" s="107" t="s">
        <v>178</v>
      </c>
      <c r="J37" s="107" t="s">
        <v>178</v>
      </c>
      <c r="K37" s="98"/>
      <c r="L37" s="106" t="str">
        <f t="shared" ca="1" si="5"/>
        <v>Einzelabschluss Finanzbuchhaltung (Bilanz, Erfolgsrechnung, Geldflussrechnung) über fünf Jahre. Zur Überprüfung der Abschreibungspraxis, Gestehungskosten u.a.</v>
      </c>
    </row>
    <row r="38" spans="1:12" ht="37.5" outlineLevel="1" x14ac:dyDescent="0.25">
      <c r="A38" s="207" t="str">
        <f t="shared" ca="1" si="2"/>
        <v>A / 5.-.5</v>
      </c>
      <c r="B38" s="346" t="str">
        <f ca="1">CONCATENATE("5.",A33,".",ROW($A$5))</f>
        <v>5.-.5</v>
      </c>
      <c r="C38" s="98" t="str">
        <f t="shared" ca="1" si="6"/>
        <v>Planimetria dell'impianto</v>
      </c>
      <c r="D38" s="106" t="str">
        <f t="shared" ca="1" si="6"/>
        <v>sempre</v>
      </c>
      <c r="E38" s="105" t="str">
        <f t="shared" ca="1" si="3"/>
        <v>MP.25.xxx.A-5.-.5.</v>
      </c>
      <c r="F38" s="106" t="str">
        <f t="shared" ca="1" si="4"/>
        <v>Piano d'insieme o schema in cui sono visibili tutti gli elementi importanti riportati nella domanda, tra l'altro per la verifica  di eventuali collegamenti sul piano idraulico</v>
      </c>
      <c r="G38" s="121"/>
      <c r="H38" s="43"/>
      <c r="I38" s="107" t="s">
        <v>178</v>
      </c>
      <c r="J38" s="107" t="s">
        <v>178</v>
      </c>
      <c r="K38" s="98"/>
      <c r="L38" s="106" t="str">
        <f t="shared" ca="1" si="5"/>
        <v>Übersichtsplan oder Schema, wo alle wichtigen und im Gesuch aufgeführten Elemente ersichtlich sind. Zur Überprüfung einer allfälligen hydraulischen Verknüpfung u.a.</v>
      </c>
    </row>
    <row r="39" spans="1:12" ht="86.25" customHeight="1" outlineLevel="1" x14ac:dyDescent="0.25">
      <c r="A39" s="207" t="str">
        <f t="shared" ca="1" si="2"/>
        <v>A / 5.-.6</v>
      </c>
      <c r="B39" s="346" t="str">
        <f ca="1">CONCATENATE("5.",A33,".",ROW($A$6))</f>
        <v>5.-.6</v>
      </c>
      <c r="C39" s="106" t="str">
        <f ca="1">C29</f>
        <v>Attestazione dell'inserimento nel sistema della remunerazione a copertura dei costi per l’immissione in rete di energia elettrica, contributi d’investimento, finanziamento dei costi supplementari, indennizzi per risanamenti secondo la legge sulla protezione delle acque e altre misure di sostegno da parte degli enti pubblici</v>
      </c>
      <c r="D39" s="106" t="str">
        <f ca="1">D29</f>
        <v>qualora simili importi siano stati riportati nel modulo di domanda</v>
      </c>
      <c r="E39" s="105" t="str">
        <f t="shared" ca="1" si="3"/>
        <v>MP.25.xxx.A-5.-.6.</v>
      </c>
      <c r="F39" s="106" t="str">
        <f t="shared" ca="1" si="4"/>
        <v>Verifica ricavi da misure di sostengo pubblico</v>
      </c>
      <c r="G39" s="121"/>
      <c r="H39" s="43"/>
      <c r="I39" s="107" t="s">
        <v>178</v>
      </c>
      <c r="J39" s="107" t="s">
        <v>178</v>
      </c>
      <c r="K39" s="98"/>
      <c r="L39" s="106" t="str">
        <f t="shared" ca="1" si="5"/>
        <v>Nur notwendig, wenn solche Erlöse im Gesuchsformular eingetragen wurden (Ziffern KW-x/36, KW-x/38 oder KW-x/40)</v>
      </c>
    </row>
    <row r="40" spans="1:12" ht="82.5" customHeight="1" outlineLevel="1" x14ac:dyDescent="0.25">
      <c r="A40" s="592" t="str">
        <f t="shared" ca="1" si="2"/>
        <v>A / 5.-.7</v>
      </c>
      <c r="B40" s="594" t="str">
        <f ca="1">CONCATENATE("5.",A33,".",ROW($A$7))</f>
        <v>5.-.7</v>
      </c>
      <c r="C40" s="590" t="str">
        <f ca="1">C30</f>
        <v>Spiegazioni concernenti i costi di produzione secondo il rapporto di gestione 
(modulo Excel dell'allegato A-5.x.7)</v>
      </c>
      <c r="D40" s="588" t="str">
        <f ca="1">D30</f>
        <v>qualora simili importi siano stati riportati nel modulo di domanda</v>
      </c>
      <c r="E40" s="596" t="str">
        <f t="shared" ca="1" si="3"/>
        <v>MP.25.xxx.A-5.-.7.</v>
      </c>
      <c r="F40" s="96" t="str">
        <f t="shared" ca="1" si="4"/>
        <v>I dati concernenti i costi di produzione nel foglio Imp. 1 devono essere chiaramente plausibili in base ai conti annuali certificati o al modulo dell'allegato A / 5.1.7. Cliccare qui scaricare il modulo dell'allegato</v>
      </c>
      <c r="G40" s="587"/>
      <c r="H40" s="598"/>
      <c r="I40" s="584" t="s">
        <v>178</v>
      </c>
      <c r="J40" s="584" t="s">
        <v>178</v>
      </c>
      <c r="K40" s="585"/>
      <c r="L40" s="590" t="str">
        <f t="shared" ca="1" si="5"/>
        <v>Die Angaben zu den Gestehungskosten im Blatt KW-1 müssen anhand der testierten Abschlüsse oder anhand des Anhangformulars A / 5.1.7 eindeutig nachvollziehbar sein.</v>
      </c>
    </row>
    <row r="41" spans="1:12" outlineLevel="1" x14ac:dyDescent="0.25">
      <c r="A41" s="593"/>
      <c r="B41" s="595"/>
      <c r="C41" s="591"/>
      <c r="D41" s="589"/>
      <c r="E41" s="597"/>
      <c r="F41" s="215" t="s">
        <v>597</v>
      </c>
      <c r="G41" s="587"/>
      <c r="H41" s="598"/>
      <c r="I41" s="584"/>
      <c r="J41" s="584"/>
      <c r="K41" s="585"/>
      <c r="L41" s="591"/>
    </row>
    <row r="42" spans="1:12" ht="25" outlineLevel="1" x14ac:dyDescent="0.25">
      <c r="A42" s="207" t="str">
        <f ca="1">CONCATENATE("A / ",B42)</f>
        <v>A / 5.-.9</v>
      </c>
      <c r="B42" s="346" t="str">
        <f ca="1">CONCATENATE("5.",A33,".",ROW($A$9))</f>
        <v>5.-.9</v>
      </c>
      <c r="C42" s="226" t="str">
        <f ca="1">C32</f>
        <v>Dati sul profilo di produzione
(modulo Excel dell'allegato A-5.x.8)</v>
      </c>
      <c r="D42" s="106" t="str">
        <f ca="1">D32</f>
        <v>sempre</v>
      </c>
      <c r="E42" s="338" t="str">
        <f ca="1">CONCATENATE($B$4,$C$4,".A-",B42,".")</f>
        <v>MP.25.xxx.A-5.-.9.</v>
      </c>
      <c r="F42" s="98" t="str">
        <f ca="1">F32</f>
        <v>secondo l'art. 89 cpv. 2 OPEn è necessario specificare i profili orari</v>
      </c>
      <c r="G42" s="121"/>
      <c r="H42" s="223"/>
      <c r="I42" s="107" t="s">
        <v>178</v>
      </c>
      <c r="J42" s="107" t="s">
        <v>178</v>
      </c>
      <c r="K42" s="174"/>
      <c r="L42" s="225" t="str">
        <f ca="1">L32</f>
        <v>Stundenwerte für jede Zentrale zwingend, auch für Pumpzentralen und KEV-Anlagen.</v>
      </c>
    </row>
    <row r="43" spans="1:12" x14ac:dyDescent="0.25">
      <c r="A43" s="209" t="str">
        <f ca="1">IF(ISERROR(MID(INDEX(Blätter,ROW(A12)),FIND("]",INDEX(Blätter,ROW(A12)))+1,99)),"-",IF(LEN(MID(INDEX(Blätter,ROW(A12)),FIND("]",INDEX(Blätter,ROW(A12)))+1,99))&gt;3,"-",MID(INDEX(Blätter,ROW(A12)),FIND("]",INDEX(Blätter,ROW(A12)))+1,99)))</f>
        <v>-</v>
      </c>
      <c r="B43" s="221" t="str">
        <f ca="1">CONCATENATE("5.",A43)</f>
        <v>5.-</v>
      </c>
      <c r="C43" s="224" t="str">
        <f>IF('IE3'!$B$14=Dropdown!$AI$6,"",'IE3'!$B$14)</f>
        <v/>
      </c>
      <c r="D43" s="209"/>
      <c r="E43" s="211"/>
      <c r="F43" s="210"/>
      <c r="G43" s="219"/>
      <c r="H43" s="220"/>
      <c r="I43" s="220"/>
      <c r="J43" s="220"/>
      <c r="K43" s="220"/>
      <c r="L43" s="210"/>
    </row>
    <row r="44" spans="1:12" ht="68.25" customHeight="1" outlineLevel="1" x14ac:dyDescent="0.25">
      <c r="A44" s="207" t="str">
        <f t="shared" ref="A44:A50" ca="1" si="7">CONCATENATE("A / ",B44)</f>
        <v>A / 5.-.1</v>
      </c>
      <c r="B44" s="346" t="str">
        <f ca="1">CONCATENATE("5.",A43,".",ROW($A$1))</f>
        <v>5.-.1</v>
      </c>
      <c r="C44" s="98" t="str">
        <f t="shared" ref="C44:D50" ca="1" si="8">C34</f>
        <v>Contratto diritto di utilizzazione</v>
      </c>
      <c r="D44" s="106" t="str">
        <f t="shared" ca="1" si="8"/>
        <v>sempre</v>
      </c>
      <c r="E44" s="105" t="str">
        <f t="shared" ref="E44:E50" ca="1" si="9">CONCATENATE($B$4,$C$4,".A-",B44,".")</f>
        <v>MP.25.xxx.A-5.-.1.</v>
      </c>
      <c r="F44" s="106" t="str">
        <f t="shared" ref="F44:F50" ca="1" si="10">F34</f>
        <v>Ad. es. atto relativo all'utilizzazione della forza idrica, concessione per la verifica delle prestazioni in concessione, dei parametri dell'impianto e della titolarità</v>
      </c>
      <c r="G44" s="121"/>
      <c r="H44" s="43"/>
      <c r="I44" s="107" t="s">
        <v>178</v>
      </c>
      <c r="J44" s="107" t="s">
        <v>178</v>
      </c>
      <c r="K44" s="98"/>
      <c r="L44" s="106" t="str">
        <f t="shared" ref="L44:L50" ca="1" si="11">L34</f>
        <v>bspw. Wasserrechtsurkunde, Konzessionsvertrag
zur Überprüfung von Konzessionsleistungen, Kraftwerks-parameter, Eigentumsverhältnisse u.a.</v>
      </c>
    </row>
    <row r="45" spans="1:12" ht="25" outlineLevel="1" x14ac:dyDescent="0.25">
      <c r="A45" s="207" t="str">
        <f t="shared" ca="1" si="7"/>
        <v>A / 5.-.2</v>
      </c>
      <c r="B45" s="346" t="str">
        <f ca="1">CONCATENATE("5.",A43,".",ROW($A$2))</f>
        <v>5.-.2</v>
      </c>
      <c r="C45" s="98" t="str">
        <f t="shared" ca="1" si="8"/>
        <v>Attestazione di chi si assume il rischio tra le parti coinvolte</v>
      </c>
      <c r="D45" s="106" t="str">
        <f t="shared" ca="1" si="8"/>
        <v>se il richiedente stesso non è il gestore dell'impianto</v>
      </c>
      <c r="E45" s="105" t="str">
        <f t="shared" ca="1" si="9"/>
        <v>MP.25.xxx.A-5.-.2.</v>
      </c>
      <c r="F45" s="106" t="str">
        <f t="shared" ca="1" si="10"/>
        <v>Verifica della parte che si assume il rischio economico</v>
      </c>
      <c r="G45" s="121"/>
      <c r="H45" s="43"/>
      <c r="I45" s="107" t="s">
        <v>178</v>
      </c>
      <c r="J45" s="107" t="s">
        <v>178</v>
      </c>
      <c r="K45" s="98"/>
      <c r="L45" s="106" t="str">
        <f t="shared" ca="1" si="11"/>
        <v>nicht notwendiog, wenn Gesuchsteller = Betreiber dieser Anlage, d.h. zuoberst in der "Berechtigungskaskade"</v>
      </c>
    </row>
    <row r="46" spans="1:12" ht="73.5" customHeight="1" outlineLevel="1" x14ac:dyDescent="0.25">
      <c r="A46" s="207" t="str">
        <f t="shared" ca="1" si="7"/>
        <v>A / 5.-.3</v>
      </c>
      <c r="B46" s="346" t="str">
        <f ca="1">CONCATENATE("5.",A43,".",ROW($A$3))</f>
        <v>5.-.3</v>
      </c>
      <c r="C46" s="98" t="str">
        <f t="shared" ca="1" si="8"/>
        <v>In caso di impresa di approvvigionamento elettrico con contratto di acquisto o di fornitura</v>
      </c>
      <c r="D46" s="106" t="str">
        <f t="shared" ca="1" si="8"/>
        <v>qualora richiedente impresa di approvvigionamento elettrico con obbligo di acquisto di energia da tale impianto</v>
      </c>
      <c r="E46" s="105" t="str">
        <f t="shared" ca="1" si="9"/>
        <v>MP.25.xxx.A-5.-.3.</v>
      </c>
      <c r="F46" s="106" t="str">
        <f t="shared" ca="1" si="10"/>
        <v>Verifica dell'accettabilità secondo l'ordinanza del contratto di acquisto/fornitura</v>
      </c>
      <c r="G46" s="121"/>
      <c r="H46" s="43"/>
      <c r="I46" s="107" t="s">
        <v>178</v>
      </c>
      <c r="J46" s="107" t="s">
        <v>178</v>
      </c>
      <c r="K46" s="98"/>
      <c r="L46" s="106" t="str">
        <f t="shared" ca="1" si="11"/>
        <v>nicht notwendiog, wenn Gesuchsteller = Betreiber oder (Mit-)Eigentümer / Partner dieser Anlage ist</v>
      </c>
    </row>
    <row r="47" spans="1:12" ht="50" outlineLevel="1" x14ac:dyDescent="0.25">
      <c r="A47" s="207" t="str">
        <f t="shared" ca="1" si="7"/>
        <v>A / 5.-.4</v>
      </c>
      <c r="B47" s="346" t="str">
        <f ca="1">CONCATENATE("5.",A43,".",ROW($A$4))</f>
        <v>5.-.4</v>
      </c>
      <c r="C47" s="98" t="str">
        <f t="shared" ca="1" si="8"/>
        <v>Conto annuale certificato dalla società di revisione a livello dell'impianto per gli anni  2019 - 2024 (soltanto i conti che non sono già stati presentati l'anno precedente)</v>
      </c>
      <c r="D47" s="106" t="str">
        <f t="shared" ca="1" si="8"/>
        <v>sempre</v>
      </c>
      <c r="E47" s="105" t="str">
        <f t="shared" ca="1" si="9"/>
        <v>MP.25.xxx.A-5.-.4.</v>
      </c>
      <c r="F47" s="106" t="str">
        <f t="shared" ca="1" si="10"/>
        <v>Conti annuali dell'impianto (bilancio, conto economico, conto dei flussi di tesoreria) degli ultimi cinque anni, tra l'altro per la verifica della prassi di ammortamento e dei costi di produzione</v>
      </c>
      <c r="G47" s="121"/>
      <c r="H47" s="43"/>
      <c r="I47" s="107" t="s">
        <v>178</v>
      </c>
      <c r="J47" s="107" t="s">
        <v>178</v>
      </c>
      <c r="K47" s="98"/>
      <c r="L47" s="106" t="str">
        <f t="shared" ca="1" si="11"/>
        <v>Einzelabschluss Finanzbuchhaltung (Bilanz, Erfolgsrechnung, Geldflussrechnung) über fünf Jahre. Zur Überprüfung der Abschreibungspraxis, Gestehungskosten u.a.</v>
      </c>
    </row>
    <row r="48" spans="1:12" ht="37.5" outlineLevel="1" x14ac:dyDescent="0.25">
      <c r="A48" s="207" t="str">
        <f t="shared" ca="1" si="7"/>
        <v>A / 5.-.5</v>
      </c>
      <c r="B48" s="346" t="str">
        <f ca="1">CONCATENATE("5.",A43,".",ROW($A$5))</f>
        <v>5.-.5</v>
      </c>
      <c r="C48" s="98" t="str">
        <f t="shared" ca="1" si="8"/>
        <v>Planimetria dell'impianto</v>
      </c>
      <c r="D48" s="106" t="str">
        <f t="shared" ca="1" si="8"/>
        <v>sempre</v>
      </c>
      <c r="E48" s="105" t="str">
        <f t="shared" ca="1" si="9"/>
        <v>MP.25.xxx.A-5.-.5.</v>
      </c>
      <c r="F48" s="106" t="str">
        <f t="shared" ca="1" si="10"/>
        <v>Piano d'insieme o schema in cui sono visibili tutti gli elementi importanti riportati nella domanda, tra l'altro per la verifica  di eventuali collegamenti sul piano idraulico</v>
      </c>
      <c r="G48" s="121"/>
      <c r="H48" s="43"/>
      <c r="I48" s="107" t="s">
        <v>178</v>
      </c>
      <c r="J48" s="107" t="s">
        <v>178</v>
      </c>
      <c r="K48" s="98"/>
      <c r="L48" s="106" t="str">
        <f t="shared" ca="1" si="11"/>
        <v>Übersichtsplan oder Schema, wo alle wichtigen und im Gesuch aufgeführten Elemente ersichtlich sind. Zur Überprüfung einer allfälligen hydraulischen Verknüpfung u.a.</v>
      </c>
    </row>
    <row r="49" spans="1:12" ht="81" customHeight="1" outlineLevel="1" x14ac:dyDescent="0.25">
      <c r="A49" s="207" t="str">
        <f t="shared" ca="1" si="7"/>
        <v>A / 5.-.6</v>
      </c>
      <c r="B49" s="346" t="str">
        <f ca="1">CONCATENATE("5.",A43,".",ROW($A$6))</f>
        <v>5.-.6</v>
      </c>
      <c r="C49" s="106" t="str">
        <f t="shared" ca="1" si="8"/>
        <v>Attestazione dell'inserimento nel sistema della remunerazione a copertura dei costi per l’immissione in rete di energia elettrica, contributi d’investimento, finanziamento dei costi supplementari, indennizzi per risanamenti secondo la legge sulla protezione delle acque e altre misure di sostegno da parte degli enti pubblici</v>
      </c>
      <c r="D49" s="106" t="str">
        <f t="shared" ca="1" si="8"/>
        <v>qualora simili importi siano stati riportati nel modulo di domanda</v>
      </c>
      <c r="E49" s="105" t="str">
        <f t="shared" ca="1" si="9"/>
        <v>MP.25.xxx.A-5.-.6.</v>
      </c>
      <c r="F49" s="106" t="str">
        <f t="shared" ca="1" si="10"/>
        <v>Verifica ricavi da misure di sostengo pubblico</v>
      </c>
      <c r="G49" s="121"/>
      <c r="H49" s="43"/>
      <c r="I49" s="107" t="s">
        <v>178</v>
      </c>
      <c r="J49" s="107" t="s">
        <v>178</v>
      </c>
      <c r="K49" s="98"/>
      <c r="L49" s="106" t="str">
        <f t="shared" ca="1" si="11"/>
        <v>Nur notwendig, wenn solche Erlöse im Gesuchsformular eingetragen wurden (Ziffern KW-x/36, KW-x/38 oder KW-x/40)</v>
      </c>
    </row>
    <row r="50" spans="1:12" ht="80.25" customHeight="1" outlineLevel="1" x14ac:dyDescent="0.25">
      <c r="A50" s="592" t="str">
        <f t="shared" ca="1" si="7"/>
        <v>A / 5.-.7</v>
      </c>
      <c r="B50" s="594" t="str">
        <f ca="1">CONCATENATE("5.",A43,".",ROW($A$7))</f>
        <v>5.-.7</v>
      </c>
      <c r="C50" s="590" t="str">
        <f t="shared" ca="1" si="8"/>
        <v>Spiegazioni concernenti i costi di produzione secondo il rapporto di gestione 
(modulo Excel dell'allegato A-5.x.7)</v>
      </c>
      <c r="D50" s="588" t="str">
        <f t="shared" ca="1" si="8"/>
        <v>qualora simili importi siano stati riportati nel modulo di domanda</v>
      </c>
      <c r="E50" s="596" t="str">
        <f t="shared" ca="1" si="9"/>
        <v>MP.25.xxx.A-5.-.7.</v>
      </c>
      <c r="F50" s="96" t="str">
        <f t="shared" ca="1" si="10"/>
        <v>I dati concernenti i costi di produzione nel foglio Imp. 1 devono essere chiaramente plausibili in base ai conti annuali certificati o al modulo dell'allegato A / 5.1.7. Cliccare qui scaricare il modulo dell'allegato</v>
      </c>
      <c r="G50" s="587"/>
      <c r="H50" s="586"/>
      <c r="I50" s="584" t="s">
        <v>178</v>
      </c>
      <c r="J50" s="584" t="s">
        <v>178</v>
      </c>
      <c r="K50" s="585"/>
      <c r="L50" s="590" t="str">
        <f t="shared" ca="1" si="11"/>
        <v>Die Angaben zu den Gestehungskosten im Blatt KW-1 müssen anhand der testierten Abschlüsse oder anhand des Anhangformulars A / 5.1.7 eindeutig nachvollziehbar sein.</v>
      </c>
    </row>
    <row r="51" spans="1:12" outlineLevel="1" x14ac:dyDescent="0.25">
      <c r="A51" s="593"/>
      <c r="B51" s="595"/>
      <c r="C51" s="591"/>
      <c r="D51" s="589"/>
      <c r="E51" s="597"/>
      <c r="F51" s="215" t="s">
        <v>597</v>
      </c>
      <c r="G51" s="587"/>
      <c r="H51" s="586"/>
      <c r="I51" s="584"/>
      <c r="J51" s="584"/>
      <c r="K51" s="585"/>
      <c r="L51" s="591"/>
    </row>
    <row r="52" spans="1:12" ht="25" outlineLevel="1" x14ac:dyDescent="0.25">
      <c r="A52" s="207" t="str">
        <f ca="1">CONCATENATE("A / ",B52)</f>
        <v>A / 5.-.9</v>
      </c>
      <c r="B52" s="346" t="str">
        <f ca="1">CONCATENATE("5.",A43,".",ROW($A$9))</f>
        <v>5.-.9</v>
      </c>
      <c r="C52" s="226" t="str">
        <f ca="1">C42</f>
        <v>Dati sul profilo di produzione
(modulo Excel dell'allegato A-5.x.8)</v>
      </c>
      <c r="D52" s="106" t="str">
        <f ca="1">D42</f>
        <v>sempre</v>
      </c>
      <c r="E52" s="338" t="str">
        <f ca="1">CONCATENATE($B$4,$C$4,".A-",B52,".")</f>
        <v>MP.25.xxx.A-5.-.9.</v>
      </c>
      <c r="F52" s="98" t="str">
        <f ca="1">F42</f>
        <v>secondo l'art. 89 cpv. 2 OPEn è necessario specificare i profili orari</v>
      </c>
      <c r="G52" s="121"/>
      <c r="H52" s="223"/>
      <c r="I52" s="107" t="s">
        <v>178</v>
      </c>
      <c r="J52" s="107" t="s">
        <v>178</v>
      </c>
      <c r="K52" s="174"/>
      <c r="L52" s="225" t="str">
        <f ca="1">L42</f>
        <v>Stundenwerte für jede Zentrale zwingend, auch für Pumpzentralen und KEV-Anlagen.</v>
      </c>
    </row>
    <row r="53" spans="1:12" x14ac:dyDescent="0.25">
      <c r="A53" s="209" t="str">
        <f ca="1">IF(ISERROR(MID(INDEX(Blätter,ROW(A13)),FIND("]",INDEX(Blätter,ROW(A13)))+1,99)),"-",IF(LEN(MID(INDEX(Blätter,ROW(A13)),FIND("]",INDEX(Blätter,ROW(A13)))+1,99))&gt;3,"-",MID(INDEX(Blätter,ROW(A13)),FIND("]",INDEX(Blätter,ROW(A13)))+1,99)))</f>
        <v>-</v>
      </c>
      <c r="B53" s="221" t="str">
        <f ca="1">CONCATENATE("5.",A53)</f>
        <v>5.-</v>
      </c>
      <c r="C53" s="224" t="str">
        <f>IF('IE4'!$B$14=Dropdown!$AI$6,"",'IE4'!$B$14)</f>
        <v/>
      </c>
      <c r="D53" s="209"/>
      <c r="E53" s="211"/>
      <c r="F53" s="210"/>
      <c r="G53" s="219"/>
      <c r="H53" s="220"/>
      <c r="I53" s="220"/>
      <c r="J53" s="220"/>
      <c r="K53" s="220"/>
      <c r="L53" s="210"/>
    </row>
    <row r="54" spans="1:12" ht="63" customHeight="1" outlineLevel="1" x14ac:dyDescent="0.25">
      <c r="A54" s="207" t="str">
        <f t="shared" ref="A54:A60" ca="1" si="12">CONCATENATE("A / ",B54)</f>
        <v>A / 5.-.1</v>
      </c>
      <c r="B54" s="346" t="str">
        <f ca="1">CONCATENATE("5.",A53,".",ROW($A$1))</f>
        <v>5.-.1</v>
      </c>
      <c r="C54" s="98" t="str">
        <f t="shared" ref="C54:D60" ca="1" si="13">C44</f>
        <v>Contratto diritto di utilizzazione</v>
      </c>
      <c r="D54" s="106" t="str">
        <f t="shared" ca="1" si="13"/>
        <v>sempre</v>
      </c>
      <c r="E54" s="105" t="str">
        <f t="shared" ref="E54:E60" ca="1" si="14">CONCATENATE($B$4,$C$4,".A-",B54,".")</f>
        <v>MP.25.xxx.A-5.-.1.</v>
      </c>
      <c r="F54" s="106" t="str">
        <f t="shared" ref="F54:F60" ca="1" si="15">F44</f>
        <v>Ad. es. atto relativo all'utilizzazione della forza idrica, concessione per la verifica delle prestazioni in concessione, dei parametri dell'impianto e della titolarità</v>
      </c>
      <c r="G54" s="121"/>
      <c r="H54" s="43"/>
      <c r="I54" s="107" t="s">
        <v>178</v>
      </c>
      <c r="J54" s="107" t="s">
        <v>178</v>
      </c>
      <c r="K54" s="98"/>
      <c r="L54" s="106" t="str">
        <f t="shared" ref="L54:L60" ca="1" si="16">L44</f>
        <v>bspw. Wasserrechtsurkunde, Konzessionsvertrag
zur Überprüfung von Konzessionsleistungen, Kraftwerks-parameter, Eigentumsverhältnisse u.a.</v>
      </c>
    </row>
    <row r="55" spans="1:12" ht="25" outlineLevel="1" x14ac:dyDescent="0.25">
      <c r="A55" s="207" t="str">
        <f t="shared" ca="1" si="12"/>
        <v>A / 5.-.2</v>
      </c>
      <c r="B55" s="346" t="str">
        <f ca="1">CONCATENATE("5.",A53,".",ROW($A$2))</f>
        <v>5.-.2</v>
      </c>
      <c r="C55" s="98" t="str">
        <f t="shared" ca="1" si="13"/>
        <v>Attestazione di chi si assume il rischio tra le parti coinvolte</v>
      </c>
      <c r="D55" s="106" t="str">
        <f t="shared" ca="1" si="13"/>
        <v>se il richiedente stesso non è il gestore dell'impianto</v>
      </c>
      <c r="E55" s="105" t="str">
        <f t="shared" ca="1" si="14"/>
        <v>MP.25.xxx.A-5.-.2.</v>
      </c>
      <c r="F55" s="106" t="str">
        <f t="shared" ca="1" si="15"/>
        <v>Verifica della parte che si assume il rischio economico</v>
      </c>
      <c r="G55" s="121"/>
      <c r="H55" s="43"/>
      <c r="I55" s="107" t="s">
        <v>178</v>
      </c>
      <c r="J55" s="107" t="s">
        <v>178</v>
      </c>
      <c r="K55" s="98"/>
      <c r="L55" s="106" t="str">
        <f t="shared" ca="1" si="16"/>
        <v>nicht notwendiog, wenn Gesuchsteller = Betreiber dieser Anlage, d.h. zuoberst in der "Berechtigungskaskade"</v>
      </c>
    </row>
    <row r="56" spans="1:12" ht="70.5" customHeight="1" outlineLevel="1" x14ac:dyDescent="0.25">
      <c r="A56" s="207" t="str">
        <f t="shared" ca="1" si="12"/>
        <v>A / 5.-.3</v>
      </c>
      <c r="B56" s="346" t="str">
        <f ca="1">CONCATENATE("5.",A53,".",ROW($A$3))</f>
        <v>5.-.3</v>
      </c>
      <c r="C56" s="98" t="str">
        <f t="shared" ca="1" si="13"/>
        <v>In caso di impresa di approvvigionamento elettrico con contratto di acquisto o di fornitura</v>
      </c>
      <c r="D56" s="106" t="str">
        <f t="shared" ca="1" si="13"/>
        <v>qualora richiedente impresa di approvvigionamento elettrico con obbligo di acquisto di energia da tale impianto</v>
      </c>
      <c r="E56" s="105" t="str">
        <f t="shared" ca="1" si="14"/>
        <v>MP.25.xxx.A-5.-.3.</v>
      </c>
      <c r="F56" s="106" t="str">
        <f t="shared" ca="1" si="15"/>
        <v>Verifica dell'accettabilità secondo l'ordinanza del contratto di acquisto/fornitura</v>
      </c>
      <c r="G56" s="121"/>
      <c r="H56" s="43"/>
      <c r="I56" s="107" t="s">
        <v>178</v>
      </c>
      <c r="J56" s="107" t="s">
        <v>178</v>
      </c>
      <c r="K56" s="98"/>
      <c r="L56" s="106" t="str">
        <f t="shared" ca="1" si="16"/>
        <v>nicht notwendiog, wenn Gesuchsteller = Betreiber oder (Mit-)Eigentümer / Partner dieser Anlage ist</v>
      </c>
    </row>
    <row r="57" spans="1:12" ht="50" outlineLevel="1" x14ac:dyDescent="0.25">
      <c r="A57" s="207" t="str">
        <f t="shared" ca="1" si="12"/>
        <v>A / 5.-.4</v>
      </c>
      <c r="B57" s="346" t="str">
        <f ca="1">CONCATENATE("5.",A53,".",ROW($A$4))</f>
        <v>5.-.4</v>
      </c>
      <c r="C57" s="98" t="str">
        <f t="shared" ca="1" si="13"/>
        <v>Conto annuale certificato dalla società di revisione a livello dell'impianto per gli anni  2019 - 2024 (soltanto i conti che non sono già stati presentati l'anno precedente)</v>
      </c>
      <c r="D57" s="106" t="str">
        <f t="shared" ca="1" si="13"/>
        <v>sempre</v>
      </c>
      <c r="E57" s="105" t="str">
        <f t="shared" ca="1" si="14"/>
        <v>MP.25.xxx.A-5.-.4.</v>
      </c>
      <c r="F57" s="106" t="str">
        <f t="shared" ca="1" si="15"/>
        <v>Conti annuali dell'impianto (bilancio, conto economico, conto dei flussi di tesoreria) degli ultimi cinque anni, tra l'altro per la verifica della prassi di ammortamento e dei costi di produzione</v>
      </c>
      <c r="G57" s="121"/>
      <c r="H57" s="43"/>
      <c r="I57" s="107" t="s">
        <v>178</v>
      </c>
      <c r="J57" s="107" t="s">
        <v>178</v>
      </c>
      <c r="K57" s="98"/>
      <c r="L57" s="106" t="str">
        <f t="shared" ca="1" si="16"/>
        <v>Einzelabschluss Finanzbuchhaltung (Bilanz, Erfolgsrechnung, Geldflussrechnung) über fünf Jahre. Zur Überprüfung der Abschreibungspraxis, Gestehungskosten u.a.</v>
      </c>
    </row>
    <row r="58" spans="1:12" ht="37.5" outlineLevel="1" x14ac:dyDescent="0.25">
      <c r="A58" s="207" t="str">
        <f t="shared" ca="1" si="12"/>
        <v>A / 5.-.5</v>
      </c>
      <c r="B58" s="346" t="str">
        <f ca="1">CONCATENATE("5.",A53,".",ROW($A$5))</f>
        <v>5.-.5</v>
      </c>
      <c r="C58" s="98" t="str">
        <f t="shared" ca="1" si="13"/>
        <v>Planimetria dell'impianto</v>
      </c>
      <c r="D58" s="106" t="str">
        <f t="shared" ca="1" si="13"/>
        <v>sempre</v>
      </c>
      <c r="E58" s="105" t="str">
        <f t="shared" ca="1" si="14"/>
        <v>MP.25.xxx.A-5.-.5.</v>
      </c>
      <c r="F58" s="106" t="str">
        <f t="shared" ca="1" si="15"/>
        <v>Piano d'insieme o schema in cui sono visibili tutti gli elementi importanti riportati nella domanda, tra l'altro per la verifica  di eventuali collegamenti sul piano idraulico</v>
      </c>
      <c r="G58" s="121"/>
      <c r="H58" s="43"/>
      <c r="I58" s="107" t="s">
        <v>178</v>
      </c>
      <c r="J58" s="107" t="s">
        <v>178</v>
      </c>
      <c r="K58" s="98"/>
      <c r="L58" s="106" t="str">
        <f t="shared" ca="1" si="16"/>
        <v>Übersichtsplan oder Schema, wo alle wichtigen und im Gesuch aufgeführten Elemente ersichtlich sind. Zur Überprüfung einer allfälligen hydraulischen Verknüpfung u.a.</v>
      </c>
    </row>
    <row r="59" spans="1:12" ht="87.75" customHeight="1" outlineLevel="1" x14ac:dyDescent="0.25">
      <c r="A59" s="207" t="str">
        <f t="shared" ca="1" si="12"/>
        <v>A / 5.-.6</v>
      </c>
      <c r="B59" s="346" t="str">
        <f ca="1">CONCATENATE("5.",A53,".",ROW($A$6))</f>
        <v>5.-.6</v>
      </c>
      <c r="C59" s="106" t="str">
        <f t="shared" ca="1" si="13"/>
        <v>Attestazione dell'inserimento nel sistema della remunerazione a copertura dei costi per l’immissione in rete di energia elettrica, contributi d’investimento, finanziamento dei costi supplementari, indennizzi per risanamenti secondo la legge sulla protezione delle acque e altre misure di sostegno da parte degli enti pubblici</v>
      </c>
      <c r="D59" s="106" t="str">
        <f t="shared" ca="1" si="13"/>
        <v>qualora simili importi siano stati riportati nel modulo di domanda</v>
      </c>
      <c r="E59" s="105" t="str">
        <f t="shared" ca="1" si="14"/>
        <v>MP.25.xxx.A-5.-.6.</v>
      </c>
      <c r="F59" s="106" t="str">
        <f t="shared" ca="1" si="15"/>
        <v>Verifica ricavi da misure di sostengo pubblico</v>
      </c>
      <c r="G59" s="121"/>
      <c r="H59" s="43"/>
      <c r="I59" s="107" t="s">
        <v>178</v>
      </c>
      <c r="J59" s="107" t="s">
        <v>178</v>
      </c>
      <c r="K59" s="98"/>
      <c r="L59" s="106" t="str">
        <f t="shared" ca="1" si="16"/>
        <v>Nur notwendig, wenn solche Erlöse im Gesuchsformular eingetragen wurden (Ziffern KW-x/36, KW-x/38 oder KW-x/40)</v>
      </c>
    </row>
    <row r="60" spans="1:12" ht="78.75" customHeight="1" outlineLevel="1" x14ac:dyDescent="0.25">
      <c r="A60" s="592" t="str">
        <f t="shared" ca="1" si="12"/>
        <v>A / 5.-.7</v>
      </c>
      <c r="B60" s="594" t="str">
        <f ca="1">CONCATENATE("5.",A53,".",ROW($A$7))</f>
        <v>5.-.7</v>
      </c>
      <c r="C60" s="590" t="str">
        <f t="shared" ca="1" si="13"/>
        <v>Spiegazioni concernenti i costi di produzione secondo il rapporto di gestione 
(modulo Excel dell'allegato A-5.x.7)</v>
      </c>
      <c r="D60" s="588" t="str">
        <f t="shared" ca="1" si="13"/>
        <v>qualora simili importi siano stati riportati nel modulo di domanda</v>
      </c>
      <c r="E60" s="596" t="str">
        <f t="shared" ca="1" si="14"/>
        <v>MP.25.xxx.A-5.-.7.</v>
      </c>
      <c r="F60" s="96" t="str">
        <f t="shared" ca="1" si="15"/>
        <v>I dati concernenti i costi di produzione nel foglio Imp. 1 devono essere chiaramente plausibili in base ai conti annuali certificati o al modulo dell'allegato A / 5.1.7. Cliccare qui scaricare il modulo dell'allegato</v>
      </c>
      <c r="G60" s="587"/>
      <c r="H60" s="586"/>
      <c r="I60" s="584" t="s">
        <v>178</v>
      </c>
      <c r="J60" s="584" t="s">
        <v>178</v>
      </c>
      <c r="K60" s="585"/>
      <c r="L60" s="590" t="str">
        <f t="shared" ca="1" si="16"/>
        <v>Die Angaben zu den Gestehungskosten im Blatt KW-1 müssen anhand der testierten Abschlüsse oder anhand des Anhangformulars A / 5.1.7 eindeutig nachvollziehbar sein.</v>
      </c>
    </row>
    <row r="61" spans="1:12" outlineLevel="1" x14ac:dyDescent="0.25">
      <c r="A61" s="593"/>
      <c r="B61" s="595"/>
      <c r="C61" s="591"/>
      <c r="D61" s="589"/>
      <c r="E61" s="597"/>
      <c r="F61" s="215" t="s">
        <v>597</v>
      </c>
      <c r="G61" s="587"/>
      <c r="H61" s="586"/>
      <c r="I61" s="584"/>
      <c r="J61" s="584"/>
      <c r="K61" s="585"/>
      <c r="L61" s="591"/>
    </row>
    <row r="62" spans="1:12" ht="25" outlineLevel="1" x14ac:dyDescent="0.25">
      <c r="A62" s="207" t="str">
        <f ca="1">CONCATENATE("A / ",B62)</f>
        <v>A / 5.-.9</v>
      </c>
      <c r="B62" s="346" t="str">
        <f ca="1">CONCATENATE("5.",A53,".",ROW($A$9))</f>
        <v>5.-.9</v>
      </c>
      <c r="C62" s="226" t="str">
        <f ca="1">C52</f>
        <v>Dati sul profilo di produzione
(modulo Excel dell'allegato A-5.x.8)</v>
      </c>
      <c r="D62" s="106" t="str">
        <f ca="1">D52</f>
        <v>sempre</v>
      </c>
      <c r="E62" s="338" t="str">
        <f ca="1">CONCATENATE($B$4,$C$4,".A-",B62,".")</f>
        <v>MP.25.xxx.A-5.-.9.</v>
      </c>
      <c r="F62" s="98" t="str">
        <f ca="1">F52</f>
        <v>secondo l'art. 89 cpv. 2 OPEn è necessario specificare i profili orari</v>
      </c>
      <c r="G62" s="121"/>
      <c r="H62" s="223"/>
      <c r="I62" s="107" t="s">
        <v>178</v>
      </c>
      <c r="J62" s="107" t="s">
        <v>178</v>
      </c>
      <c r="K62" s="174"/>
      <c r="L62" s="225" t="str">
        <f ca="1">L52</f>
        <v>Stundenwerte für jede Zentrale zwingend, auch für Pumpzentralen und KEV-Anlagen.</v>
      </c>
    </row>
    <row r="63" spans="1:12" x14ac:dyDescent="0.25">
      <c r="A63" s="209" t="str">
        <f ca="1">IF(ISERROR(MID(INDEX(Blätter,ROW(A14)),FIND("]",INDEX(Blätter,ROW(A14)))+1,99)),"-",IF(LEN(MID(INDEX(Blätter,ROW(A14)),FIND("]",INDEX(Blätter,ROW(A14)))+1,99))&gt;3,"-",MID(INDEX(Blätter,ROW(A14)),FIND("]",INDEX(Blätter,ROW(A14)))+1,99)))</f>
        <v>-</v>
      </c>
      <c r="B63" s="221" t="str">
        <f ca="1">CONCATENATE("5.",A63)</f>
        <v>5.-</v>
      </c>
      <c r="C63" s="224" t="str">
        <f>IF('IE5'!$B$14=Dropdown!$AI$6,"",'IE5'!$B$14)</f>
        <v/>
      </c>
      <c r="D63" s="209"/>
      <c r="E63" s="211"/>
      <c r="F63" s="210"/>
      <c r="G63" s="219"/>
      <c r="H63" s="220"/>
      <c r="I63" s="220"/>
      <c r="J63" s="220"/>
      <c r="K63" s="220"/>
      <c r="L63" s="210"/>
    </row>
    <row r="64" spans="1:12" ht="63.75" customHeight="1" outlineLevel="1" x14ac:dyDescent="0.25">
      <c r="A64" s="207" t="str">
        <f t="shared" ref="A64:A70" ca="1" si="17">CONCATENATE("A / ",B64)</f>
        <v>A / 5.-.1</v>
      </c>
      <c r="B64" s="346" t="str">
        <f ca="1">CONCATENATE("5.",A63,".",ROW($A$1))</f>
        <v>5.-.1</v>
      </c>
      <c r="C64" s="98" t="str">
        <f t="shared" ref="C64:D70" ca="1" si="18">C54</f>
        <v>Contratto diritto di utilizzazione</v>
      </c>
      <c r="D64" s="106" t="str">
        <f t="shared" ca="1" si="18"/>
        <v>sempre</v>
      </c>
      <c r="E64" s="105" t="str">
        <f t="shared" ref="E64:E70" ca="1" si="19">CONCATENATE($B$4,$C$4,".A-",B64,".")</f>
        <v>MP.25.xxx.A-5.-.1.</v>
      </c>
      <c r="F64" s="106" t="str">
        <f t="shared" ref="F64:F70" ca="1" si="20">F54</f>
        <v>Ad. es. atto relativo all'utilizzazione della forza idrica, concessione per la verifica delle prestazioni in concessione, dei parametri dell'impianto e della titolarità</v>
      </c>
      <c r="G64" s="121"/>
      <c r="H64" s="43"/>
      <c r="I64" s="107" t="s">
        <v>178</v>
      </c>
      <c r="J64" s="107" t="s">
        <v>178</v>
      </c>
      <c r="K64" s="98"/>
      <c r="L64" s="106" t="str">
        <f t="shared" ref="L64:L70" ca="1" si="21">L54</f>
        <v>bspw. Wasserrechtsurkunde, Konzessionsvertrag
zur Überprüfung von Konzessionsleistungen, Kraftwerks-parameter, Eigentumsverhältnisse u.a.</v>
      </c>
    </row>
    <row r="65" spans="1:12" ht="25" outlineLevel="1" x14ac:dyDescent="0.25">
      <c r="A65" s="207" t="str">
        <f t="shared" ca="1" si="17"/>
        <v>A / 5.-.2</v>
      </c>
      <c r="B65" s="346" t="str">
        <f ca="1">CONCATENATE("5.",A63,".",ROW($A$2))</f>
        <v>5.-.2</v>
      </c>
      <c r="C65" s="98" t="str">
        <f t="shared" ca="1" si="18"/>
        <v>Attestazione di chi si assume il rischio tra le parti coinvolte</v>
      </c>
      <c r="D65" s="106" t="str">
        <f t="shared" ca="1" si="18"/>
        <v>se il richiedente stesso non è il gestore dell'impianto</v>
      </c>
      <c r="E65" s="105" t="str">
        <f t="shared" ca="1" si="19"/>
        <v>MP.25.xxx.A-5.-.2.</v>
      </c>
      <c r="F65" s="106" t="str">
        <f t="shared" ca="1" si="20"/>
        <v>Verifica della parte che si assume il rischio economico</v>
      </c>
      <c r="G65" s="121"/>
      <c r="H65" s="43"/>
      <c r="I65" s="107" t="s">
        <v>178</v>
      </c>
      <c r="J65" s="107" t="s">
        <v>178</v>
      </c>
      <c r="K65" s="98"/>
      <c r="L65" s="106" t="str">
        <f t="shared" ca="1" si="21"/>
        <v>nicht notwendiog, wenn Gesuchsteller = Betreiber dieser Anlage, d.h. zuoberst in der "Berechtigungskaskade"</v>
      </c>
    </row>
    <row r="66" spans="1:12" ht="62.25" customHeight="1" outlineLevel="1" x14ac:dyDescent="0.25">
      <c r="A66" s="207" t="str">
        <f t="shared" ca="1" si="17"/>
        <v>A / 5.-.3</v>
      </c>
      <c r="B66" s="346" t="str">
        <f ca="1">CONCATENATE("5.",A63,".",ROW($A$3))</f>
        <v>5.-.3</v>
      </c>
      <c r="C66" s="98" t="str">
        <f t="shared" ca="1" si="18"/>
        <v>In caso di impresa di approvvigionamento elettrico con contratto di acquisto o di fornitura</v>
      </c>
      <c r="D66" s="106" t="str">
        <f t="shared" ca="1" si="18"/>
        <v>qualora richiedente impresa di approvvigionamento elettrico con obbligo di acquisto di energia da tale impianto</v>
      </c>
      <c r="E66" s="105" t="str">
        <f t="shared" ca="1" si="19"/>
        <v>MP.25.xxx.A-5.-.3.</v>
      </c>
      <c r="F66" s="106" t="str">
        <f t="shared" ca="1" si="20"/>
        <v>Verifica dell'accettabilità secondo l'ordinanza del contratto di acquisto/fornitura</v>
      </c>
      <c r="G66" s="121"/>
      <c r="H66" s="43"/>
      <c r="I66" s="107" t="s">
        <v>178</v>
      </c>
      <c r="J66" s="107" t="s">
        <v>178</v>
      </c>
      <c r="K66" s="98"/>
      <c r="L66" s="106" t="str">
        <f t="shared" ca="1" si="21"/>
        <v>nicht notwendiog, wenn Gesuchsteller = Betreiber oder (Mit-)Eigentümer / Partner dieser Anlage ist</v>
      </c>
    </row>
    <row r="67" spans="1:12" ht="50" outlineLevel="1" x14ac:dyDescent="0.25">
      <c r="A67" s="207" t="str">
        <f t="shared" ca="1" si="17"/>
        <v>A / 5.-.4</v>
      </c>
      <c r="B67" s="346" t="str">
        <f ca="1">CONCATENATE("5.",A63,".",ROW($A$4))</f>
        <v>5.-.4</v>
      </c>
      <c r="C67" s="98" t="str">
        <f t="shared" ca="1" si="18"/>
        <v>Conto annuale certificato dalla società di revisione a livello dell'impianto per gli anni  2019 - 2024 (soltanto i conti che non sono già stati presentati l'anno precedente)</v>
      </c>
      <c r="D67" s="106" t="str">
        <f t="shared" ca="1" si="18"/>
        <v>sempre</v>
      </c>
      <c r="E67" s="105" t="str">
        <f t="shared" ca="1" si="19"/>
        <v>MP.25.xxx.A-5.-.4.</v>
      </c>
      <c r="F67" s="106" t="str">
        <f t="shared" ca="1" si="20"/>
        <v>Conti annuali dell'impianto (bilancio, conto economico, conto dei flussi di tesoreria) degli ultimi cinque anni, tra l'altro per la verifica della prassi di ammortamento e dei costi di produzione</v>
      </c>
      <c r="G67" s="121"/>
      <c r="H67" s="43"/>
      <c r="I67" s="107" t="s">
        <v>178</v>
      </c>
      <c r="J67" s="107" t="s">
        <v>178</v>
      </c>
      <c r="K67" s="98"/>
      <c r="L67" s="106" t="str">
        <f t="shared" ca="1" si="21"/>
        <v>Einzelabschluss Finanzbuchhaltung (Bilanz, Erfolgsrechnung, Geldflussrechnung) über fünf Jahre. Zur Überprüfung der Abschreibungspraxis, Gestehungskosten u.a.</v>
      </c>
    </row>
    <row r="68" spans="1:12" ht="37.5" outlineLevel="1" x14ac:dyDescent="0.25">
      <c r="A68" s="207" t="str">
        <f t="shared" ca="1" si="17"/>
        <v>A / 5.-.5</v>
      </c>
      <c r="B68" s="346" t="str">
        <f ca="1">CONCATENATE("5.",A63,".",ROW($A$5))</f>
        <v>5.-.5</v>
      </c>
      <c r="C68" s="98" t="str">
        <f t="shared" ca="1" si="18"/>
        <v>Planimetria dell'impianto</v>
      </c>
      <c r="D68" s="106" t="str">
        <f t="shared" ca="1" si="18"/>
        <v>sempre</v>
      </c>
      <c r="E68" s="105" t="str">
        <f t="shared" ca="1" si="19"/>
        <v>MP.25.xxx.A-5.-.5.</v>
      </c>
      <c r="F68" s="106" t="str">
        <f t="shared" ca="1" si="20"/>
        <v>Piano d'insieme o schema in cui sono visibili tutti gli elementi importanti riportati nella domanda, tra l'altro per la verifica  di eventuali collegamenti sul piano idraulico</v>
      </c>
      <c r="G68" s="121"/>
      <c r="H68" s="43"/>
      <c r="I68" s="107" t="s">
        <v>178</v>
      </c>
      <c r="J68" s="107" t="s">
        <v>178</v>
      </c>
      <c r="K68" s="98"/>
      <c r="L68" s="106" t="str">
        <f t="shared" ca="1" si="21"/>
        <v>Übersichtsplan oder Schema, wo alle wichtigen und im Gesuch aufgeführten Elemente ersichtlich sind. Zur Überprüfung einer allfälligen hydraulischen Verknüpfung u.a.</v>
      </c>
    </row>
    <row r="69" spans="1:12" ht="87" customHeight="1" outlineLevel="1" x14ac:dyDescent="0.25">
      <c r="A69" s="207" t="str">
        <f t="shared" ca="1" si="17"/>
        <v>A / 5.-.6</v>
      </c>
      <c r="B69" s="346" t="str">
        <f ca="1">CONCATENATE("5.",A63,".",ROW($A$6))</f>
        <v>5.-.6</v>
      </c>
      <c r="C69" s="106" t="str">
        <f t="shared" ca="1" si="18"/>
        <v>Attestazione dell'inserimento nel sistema della remunerazione a copertura dei costi per l’immissione in rete di energia elettrica, contributi d’investimento, finanziamento dei costi supplementari, indennizzi per risanamenti secondo la legge sulla protezione delle acque e altre misure di sostegno da parte degli enti pubblici</v>
      </c>
      <c r="D69" s="106" t="str">
        <f t="shared" ca="1" si="18"/>
        <v>qualora simili importi siano stati riportati nel modulo di domanda</v>
      </c>
      <c r="E69" s="105" t="str">
        <f t="shared" ca="1" si="19"/>
        <v>MP.25.xxx.A-5.-.6.</v>
      </c>
      <c r="F69" s="106" t="str">
        <f t="shared" ca="1" si="20"/>
        <v>Verifica ricavi da misure di sostengo pubblico</v>
      </c>
      <c r="G69" s="121"/>
      <c r="H69" s="43"/>
      <c r="I69" s="107" t="s">
        <v>178</v>
      </c>
      <c r="J69" s="107" t="s">
        <v>178</v>
      </c>
      <c r="K69" s="98"/>
      <c r="L69" s="106" t="str">
        <f t="shared" ca="1" si="21"/>
        <v>Nur notwendig, wenn solche Erlöse im Gesuchsformular eingetragen wurden (Ziffern KW-x/36, KW-x/38 oder KW-x/40)</v>
      </c>
    </row>
    <row r="70" spans="1:12" ht="78" customHeight="1" outlineLevel="1" x14ac:dyDescent="0.25">
      <c r="A70" s="592" t="str">
        <f t="shared" ca="1" si="17"/>
        <v>A / 5.-.7</v>
      </c>
      <c r="B70" s="594" t="str">
        <f ca="1">CONCATENATE("5.",A63,".",ROW($A$7))</f>
        <v>5.-.7</v>
      </c>
      <c r="C70" s="590" t="str">
        <f t="shared" ca="1" si="18"/>
        <v>Spiegazioni concernenti i costi di produzione secondo il rapporto di gestione 
(modulo Excel dell'allegato A-5.x.7)</v>
      </c>
      <c r="D70" s="588" t="str">
        <f t="shared" ca="1" si="18"/>
        <v>qualora simili importi siano stati riportati nel modulo di domanda</v>
      </c>
      <c r="E70" s="596" t="str">
        <f t="shared" ca="1" si="19"/>
        <v>MP.25.xxx.A-5.-.7.</v>
      </c>
      <c r="F70" s="96" t="str">
        <f t="shared" ca="1" si="20"/>
        <v>I dati concernenti i costi di produzione nel foglio Imp. 1 devono essere chiaramente plausibili in base ai conti annuali certificati o al modulo dell'allegato A / 5.1.7. Cliccare qui scaricare il modulo dell'allegato</v>
      </c>
      <c r="G70" s="587"/>
      <c r="H70" s="586"/>
      <c r="I70" s="584" t="s">
        <v>178</v>
      </c>
      <c r="J70" s="584" t="s">
        <v>178</v>
      </c>
      <c r="K70" s="585"/>
      <c r="L70" s="590" t="str">
        <f t="shared" ca="1" si="21"/>
        <v>Die Angaben zu den Gestehungskosten im Blatt KW-1 müssen anhand der testierten Abschlüsse oder anhand des Anhangformulars A / 5.1.7 eindeutig nachvollziehbar sein.</v>
      </c>
    </row>
    <row r="71" spans="1:12" outlineLevel="1" x14ac:dyDescent="0.25">
      <c r="A71" s="593"/>
      <c r="B71" s="595"/>
      <c r="C71" s="591"/>
      <c r="D71" s="589"/>
      <c r="E71" s="597"/>
      <c r="F71" s="215" t="s">
        <v>597</v>
      </c>
      <c r="G71" s="587"/>
      <c r="H71" s="586"/>
      <c r="I71" s="584"/>
      <c r="J71" s="584"/>
      <c r="K71" s="585"/>
      <c r="L71" s="591"/>
    </row>
    <row r="72" spans="1:12" ht="25" outlineLevel="1" x14ac:dyDescent="0.25">
      <c r="A72" s="207" t="str">
        <f ca="1">CONCATENATE("A / ",B72)</f>
        <v>A / 5.-.9</v>
      </c>
      <c r="B72" s="346" t="str">
        <f ca="1">CONCATENATE("5.",A63,".",ROW($A$9))</f>
        <v>5.-.9</v>
      </c>
      <c r="C72" s="226" t="str">
        <f ca="1">C62</f>
        <v>Dati sul profilo di produzione
(modulo Excel dell'allegato A-5.x.8)</v>
      </c>
      <c r="D72" s="106" t="str">
        <f ca="1">D62</f>
        <v>sempre</v>
      </c>
      <c r="E72" s="338" t="str">
        <f ca="1">CONCATENATE($B$4,$C$4,".A-",B72,".")</f>
        <v>MP.25.xxx.A-5.-.9.</v>
      </c>
      <c r="F72" s="98" t="str">
        <f ca="1">F62</f>
        <v>secondo l'art. 89 cpv. 2 OPEn è necessario specificare i profili orari</v>
      </c>
      <c r="G72" s="121"/>
      <c r="H72" s="223"/>
      <c r="I72" s="107" t="s">
        <v>178</v>
      </c>
      <c r="J72" s="107" t="s">
        <v>178</v>
      </c>
      <c r="K72" s="174"/>
      <c r="L72" s="225" t="str">
        <f ca="1">L62</f>
        <v>Stundenwerte für jede Zentrale zwingend, auch für Pumpzentralen und KEV-Anlagen.</v>
      </c>
    </row>
    <row r="73" spans="1:12" x14ac:dyDescent="0.25">
      <c r="A73" s="209" t="str">
        <f ca="1">IF(ISERROR(MID(INDEX(Blätter,ROW(A15)),FIND("]",INDEX(Blätter,ROW(A15)))+1,99)),"-",IF(LEN(MID(INDEX(Blätter,ROW(A15)),FIND("]",INDEX(Blätter,ROW(A15)))+1,99))&gt;3,"-",MID(INDEX(Blätter,ROW(A15)),FIND("]",INDEX(Blätter,ROW(A15)))+1,99)))</f>
        <v>-</v>
      </c>
      <c r="B73" s="221" t="str">
        <f ca="1">CONCATENATE("5.",A73)</f>
        <v>5.-</v>
      </c>
      <c r="C73" s="224" t="str">
        <f>IF('IE6'!$B$14=Dropdown!$AI$6,"",'IE6'!$B$14)</f>
        <v/>
      </c>
      <c r="D73" s="209"/>
      <c r="E73" s="211"/>
      <c r="F73" s="210"/>
      <c r="G73" s="219"/>
      <c r="H73" s="220"/>
      <c r="I73" s="220"/>
      <c r="J73" s="220"/>
      <c r="K73" s="220"/>
      <c r="L73" s="210"/>
    </row>
    <row r="74" spans="1:12" ht="55.5" customHeight="1" outlineLevel="1" x14ac:dyDescent="0.25">
      <c r="A74" s="207" t="str">
        <f t="shared" ref="A74:A80" ca="1" si="22">CONCATENATE("A / ",B74)</f>
        <v>A / 5.-.1</v>
      </c>
      <c r="B74" s="346" t="str">
        <f ca="1">CONCATENATE("5.",A73,".",ROW($A$1))</f>
        <v>5.-.1</v>
      </c>
      <c r="C74" s="98" t="str">
        <f t="shared" ref="C74:D80" ca="1" si="23">C64</f>
        <v>Contratto diritto di utilizzazione</v>
      </c>
      <c r="D74" s="106" t="str">
        <f t="shared" ca="1" si="23"/>
        <v>sempre</v>
      </c>
      <c r="E74" s="105" t="str">
        <f t="shared" ref="E74:E80" ca="1" si="24">CONCATENATE($B$4,$C$4,".A-",B74,".")</f>
        <v>MP.25.xxx.A-5.-.1.</v>
      </c>
      <c r="F74" s="106" t="str">
        <f t="shared" ref="F74:F80" ca="1" si="25">F64</f>
        <v>Ad. es. atto relativo all'utilizzazione della forza idrica, concessione per la verifica delle prestazioni in concessione, dei parametri dell'impianto e della titolarità</v>
      </c>
      <c r="G74" s="121"/>
      <c r="H74" s="43"/>
      <c r="I74" s="107" t="s">
        <v>178</v>
      </c>
      <c r="J74" s="107" t="s">
        <v>178</v>
      </c>
      <c r="K74" s="98"/>
      <c r="L74" s="106" t="str">
        <f t="shared" ref="L74:L80" ca="1" si="26">L64</f>
        <v>bspw. Wasserrechtsurkunde, Konzessionsvertrag
zur Überprüfung von Konzessionsleistungen, Kraftwerks-parameter, Eigentumsverhältnisse u.a.</v>
      </c>
    </row>
    <row r="75" spans="1:12" ht="25" outlineLevel="1" x14ac:dyDescent="0.25">
      <c r="A75" s="207" t="str">
        <f t="shared" ca="1" si="22"/>
        <v>A / 5.-.2</v>
      </c>
      <c r="B75" s="346" t="str">
        <f ca="1">CONCATENATE("5.",A73,".",ROW($A$2))</f>
        <v>5.-.2</v>
      </c>
      <c r="C75" s="98" t="str">
        <f t="shared" ca="1" si="23"/>
        <v>Attestazione di chi si assume il rischio tra le parti coinvolte</v>
      </c>
      <c r="D75" s="106" t="str">
        <f t="shared" ca="1" si="23"/>
        <v>se il richiedente stesso non è il gestore dell'impianto</v>
      </c>
      <c r="E75" s="105" t="str">
        <f t="shared" ca="1" si="24"/>
        <v>MP.25.xxx.A-5.-.2.</v>
      </c>
      <c r="F75" s="106" t="str">
        <f t="shared" ca="1" si="25"/>
        <v>Verifica della parte che si assume il rischio economico</v>
      </c>
      <c r="G75" s="121"/>
      <c r="H75" s="43"/>
      <c r="I75" s="107" t="s">
        <v>178</v>
      </c>
      <c r="J75" s="107" t="s">
        <v>178</v>
      </c>
      <c r="K75" s="98"/>
      <c r="L75" s="106" t="str">
        <f t="shared" ca="1" si="26"/>
        <v>nicht notwendiog, wenn Gesuchsteller = Betreiber dieser Anlage, d.h. zuoberst in der "Berechtigungskaskade"</v>
      </c>
    </row>
    <row r="76" spans="1:12" ht="67.5" customHeight="1" outlineLevel="1" x14ac:dyDescent="0.25">
      <c r="A76" s="207" t="str">
        <f t="shared" ca="1" si="22"/>
        <v>A / 5.-.3</v>
      </c>
      <c r="B76" s="346" t="str">
        <f ca="1">CONCATENATE("5.",A73,".",ROW($A$3))</f>
        <v>5.-.3</v>
      </c>
      <c r="C76" s="98" t="str">
        <f t="shared" ca="1" si="23"/>
        <v>In caso di impresa di approvvigionamento elettrico con contratto di acquisto o di fornitura</v>
      </c>
      <c r="D76" s="106" t="str">
        <f t="shared" ca="1" si="23"/>
        <v>qualora richiedente impresa di approvvigionamento elettrico con obbligo di acquisto di energia da tale impianto</v>
      </c>
      <c r="E76" s="105" t="str">
        <f t="shared" ca="1" si="24"/>
        <v>MP.25.xxx.A-5.-.3.</v>
      </c>
      <c r="F76" s="106" t="str">
        <f t="shared" ca="1" si="25"/>
        <v>Verifica dell'accettabilità secondo l'ordinanza del contratto di acquisto/fornitura</v>
      </c>
      <c r="G76" s="121"/>
      <c r="H76" s="43"/>
      <c r="I76" s="107" t="s">
        <v>178</v>
      </c>
      <c r="J76" s="107" t="s">
        <v>178</v>
      </c>
      <c r="K76" s="98"/>
      <c r="L76" s="106" t="str">
        <f t="shared" ca="1" si="26"/>
        <v>nicht notwendiog, wenn Gesuchsteller = Betreiber oder (Mit-)Eigentümer / Partner dieser Anlage ist</v>
      </c>
    </row>
    <row r="77" spans="1:12" ht="50" outlineLevel="1" x14ac:dyDescent="0.25">
      <c r="A77" s="207" t="str">
        <f t="shared" ca="1" si="22"/>
        <v>A / 5.-.4</v>
      </c>
      <c r="B77" s="346" t="str">
        <f ca="1">CONCATENATE("5.",A73,".",ROW($A$4))</f>
        <v>5.-.4</v>
      </c>
      <c r="C77" s="98" t="str">
        <f t="shared" ca="1" si="23"/>
        <v>Conto annuale certificato dalla società di revisione a livello dell'impianto per gli anni  2019 - 2024 (soltanto i conti che non sono già stati presentati l'anno precedente)</v>
      </c>
      <c r="D77" s="106" t="str">
        <f t="shared" ca="1" si="23"/>
        <v>sempre</v>
      </c>
      <c r="E77" s="105" t="str">
        <f t="shared" ca="1" si="24"/>
        <v>MP.25.xxx.A-5.-.4.</v>
      </c>
      <c r="F77" s="106" t="str">
        <f t="shared" ca="1" si="25"/>
        <v>Conti annuali dell'impianto (bilancio, conto economico, conto dei flussi di tesoreria) degli ultimi cinque anni, tra l'altro per la verifica della prassi di ammortamento e dei costi di produzione</v>
      </c>
      <c r="G77" s="121"/>
      <c r="H77" s="43"/>
      <c r="I77" s="107" t="s">
        <v>178</v>
      </c>
      <c r="J77" s="107" t="s">
        <v>178</v>
      </c>
      <c r="K77" s="98"/>
      <c r="L77" s="106" t="str">
        <f t="shared" ca="1" si="26"/>
        <v>Einzelabschluss Finanzbuchhaltung (Bilanz, Erfolgsrechnung, Geldflussrechnung) über fünf Jahre. Zur Überprüfung der Abschreibungspraxis, Gestehungskosten u.a.</v>
      </c>
    </row>
    <row r="78" spans="1:12" ht="37.5" outlineLevel="1" x14ac:dyDescent="0.25">
      <c r="A78" s="207" t="str">
        <f t="shared" ca="1" si="22"/>
        <v>A / 5.-.5</v>
      </c>
      <c r="B78" s="346" t="str">
        <f ca="1">CONCATENATE("5.",A73,".",ROW($A$5))</f>
        <v>5.-.5</v>
      </c>
      <c r="C78" s="98" t="str">
        <f t="shared" ca="1" si="23"/>
        <v>Planimetria dell'impianto</v>
      </c>
      <c r="D78" s="106" t="str">
        <f t="shared" ca="1" si="23"/>
        <v>sempre</v>
      </c>
      <c r="E78" s="105" t="str">
        <f t="shared" ca="1" si="24"/>
        <v>MP.25.xxx.A-5.-.5.</v>
      </c>
      <c r="F78" s="106" t="str">
        <f t="shared" ca="1" si="25"/>
        <v>Piano d'insieme o schema in cui sono visibili tutti gli elementi importanti riportati nella domanda, tra l'altro per la verifica  di eventuali collegamenti sul piano idraulico</v>
      </c>
      <c r="G78" s="121"/>
      <c r="H78" s="43"/>
      <c r="I78" s="107" t="s">
        <v>178</v>
      </c>
      <c r="J78" s="107" t="s">
        <v>178</v>
      </c>
      <c r="K78" s="98"/>
      <c r="L78" s="106" t="str">
        <f t="shared" ca="1" si="26"/>
        <v>Übersichtsplan oder Schema, wo alle wichtigen und im Gesuch aufgeführten Elemente ersichtlich sind. Zur Überprüfung einer allfälligen hydraulischen Verknüpfung u.a.</v>
      </c>
    </row>
    <row r="79" spans="1:12" ht="81" customHeight="1" outlineLevel="1" x14ac:dyDescent="0.25">
      <c r="A79" s="207" t="str">
        <f t="shared" ca="1" si="22"/>
        <v>A / 5.-.6</v>
      </c>
      <c r="B79" s="346" t="str">
        <f ca="1">CONCATENATE("5.",A73,".",ROW($A$6))</f>
        <v>5.-.6</v>
      </c>
      <c r="C79" s="106" t="str">
        <f t="shared" ca="1" si="23"/>
        <v>Attestazione dell'inserimento nel sistema della remunerazione a copertura dei costi per l’immissione in rete di energia elettrica, contributi d’investimento, finanziamento dei costi supplementari, indennizzi per risanamenti secondo la legge sulla protezione delle acque e altre misure di sostegno da parte degli enti pubblici</v>
      </c>
      <c r="D79" s="106" t="str">
        <f t="shared" ca="1" si="23"/>
        <v>qualora simili importi siano stati riportati nel modulo di domanda</v>
      </c>
      <c r="E79" s="105" t="str">
        <f t="shared" ca="1" si="24"/>
        <v>MP.25.xxx.A-5.-.6.</v>
      </c>
      <c r="F79" s="106" t="str">
        <f t="shared" ca="1" si="25"/>
        <v>Verifica ricavi da misure di sostengo pubblico</v>
      </c>
      <c r="G79" s="121"/>
      <c r="H79" s="43"/>
      <c r="I79" s="107" t="s">
        <v>178</v>
      </c>
      <c r="J79" s="107" t="s">
        <v>178</v>
      </c>
      <c r="K79" s="98"/>
      <c r="L79" s="106" t="str">
        <f t="shared" ca="1" si="26"/>
        <v>Nur notwendig, wenn solche Erlöse im Gesuchsformular eingetragen wurden (Ziffern KW-x/36, KW-x/38 oder KW-x/40)</v>
      </c>
    </row>
    <row r="80" spans="1:12" ht="76.5" customHeight="1" outlineLevel="1" x14ac:dyDescent="0.25">
      <c r="A80" s="592" t="str">
        <f t="shared" ca="1" si="22"/>
        <v>A / 5.-.7</v>
      </c>
      <c r="B80" s="594" t="str">
        <f ca="1">CONCATENATE("5.",A73,".",ROW($A$7))</f>
        <v>5.-.7</v>
      </c>
      <c r="C80" s="590" t="str">
        <f t="shared" ca="1" si="23"/>
        <v>Spiegazioni concernenti i costi di produzione secondo il rapporto di gestione 
(modulo Excel dell'allegato A-5.x.7)</v>
      </c>
      <c r="D80" s="588" t="str">
        <f t="shared" ca="1" si="23"/>
        <v>qualora simili importi siano stati riportati nel modulo di domanda</v>
      </c>
      <c r="E80" s="596" t="str">
        <f t="shared" ca="1" si="24"/>
        <v>MP.25.xxx.A-5.-.7.</v>
      </c>
      <c r="F80" s="96" t="str">
        <f t="shared" ca="1" si="25"/>
        <v>I dati concernenti i costi di produzione nel foglio Imp. 1 devono essere chiaramente plausibili in base ai conti annuali certificati o al modulo dell'allegato A / 5.1.7. Cliccare qui scaricare il modulo dell'allegato</v>
      </c>
      <c r="G80" s="587"/>
      <c r="H80" s="586"/>
      <c r="I80" s="584" t="s">
        <v>178</v>
      </c>
      <c r="J80" s="584" t="s">
        <v>178</v>
      </c>
      <c r="K80" s="585"/>
      <c r="L80" s="590" t="str">
        <f t="shared" ca="1" si="26"/>
        <v>Die Angaben zu den Gestehungskosten im Blatt KW-1 müssen anhand der testierten Abschlüsse oder anhand des Anhangformulars A / 5.1.7 eindeutig nachvollziehbar sein.</v>
      </c>
    </row>
    <row r="81" spans="1:12" outlineLevel="1" x14ac:dyDescent="0.25">
      <c r="A81" s="593"/>
      <c r="B81" s="595"/>
      <c r="C81" s="591"/>
      <c r="D81" s="589"/>
      <c r="E81" s="597"/>
      <c r="F81" s="215" t="s">
        <v>597</v>
      </c>
      <c r="G81" s="587"/>
      <c r="H81" s="586"/>
      <c r="I81" s="584"/>
      <c r="J81" s="584"/>
      <c r="K81" s="585"/>
      <c r="L81" s="591"/>
    </row>
    <row r="82" spans="1:12" ht="25" outlineLevel="1" x14ac:dyDescent="0.25">
      <c r="A82" s="207" t="str">
        <f ca="1">CONCATENATE("A / ",B82)</f>
        <v>A / 5.-.9</v>
      </c>
      <c r="B82" s="346" t="str">
        <f ca="1">CONCATENATE("5.",A73,".",ROW($A$9))</f>
        <v>5.-.9</v>
      </c>
      <c r="C82" s="226" t="str">
        <f ca="1">C72</f>
        <v>Dati sul profilo di produzione
(modulo Excel dell'allegato A-5.x.8)</v>
      </c>
      <c r="D82" s="106" t="str">
        <f ca="1">D72</f>
        <v>sempre</v>
      </c>
      <c r="E82" s="338" t="str">
        <f ca="1">CONCATENATE($B$4,$C$4,".A-",B82,".")</f>
        <v>MP.25.xxx.A-5.-.9.</v>
      </c>
      <c r="F82" s="98" t="str">
        <f ca="1">F72</f>
        <v>secondo l'art. 89 cpv. 2 OPEn è necessario specificare i profili orari</v>
      </c>
      <c r="G82" s="121"/>
      <c r="H82" s="223"/>
      <c r="I82" s="107" t="s">
        <v>178</v>
      </c>
      <c r="J82" s="107" t="s">
        <v>178</v>
      </c>
      <c r="K82" s="174"/>
      <c r="L82" s="225" t="str">
        <f ca="1">L72</f>
        <v>Stundenwerte für jede Zentrale zwingend, auch für Pumpzentralen und KEV-Anlagen.</v>
      </c>
    </row>
    <row r="83" spans="1:12" x14ac:dyDescent="0.25">
      <c r="A83" s="209" t="str">
        <f ca="1">IF(ISERROR(MID(INDEX(Blätter,ROW(A16)),FIND("]",INDEX(Blätter,ROW(A16)))+1,99)),"-",IF(LEN(MID(INDEX(Blätter,ROW(A16)),FIND("]",INDEX(Blätter,ROW(A16)))+1,99))&gt;3,"-",MID(INDEX(Blätter,ROW(A16)),FIND("]",INDEX(Blätter,ROW(A16)))+1,99)))</f>
        <v>-</v>
      </c>
      <c r="B83" s="221" t="str">
        <f ca="1">CONCATENATE("5.",A83)</f>
        <v>5.-</v>
      </c>
      <c r="C83" s="224" t="str">
        <f>IF('IE7'!$B$14=Dropdown!$AI$6,"",'IE7'!$B$14)</f>
        <v/>
      </c>
      <c r="D83" s="209"/>
      <c r="E83" s="211"/>
      <c r="F83" s="210"/>
      <c r="G83" s="219"/>
      <c r="H83" s="220"/>
      <c r="I83" s="220"/>
      <c r="J83" s="220"/>
      <c r="K83" s="220"/>
      <c r="L83" s="210"/>
    </row>
    <row r="84" spans="1:12" ht="63" customHeight="1" outlineLevel="1" x14ac:dyDescent="0.25">
      <c r="A84" s="207" t="str">
        <f t="shared" ref="A84:A90" ca="1" si="27">CONCATENATE("A / ",B84)</f>
        <v>A / 5.-.1</v>
      </c>
      <c r="B84" s="346" t="str">
        <f ca="1">CONCATENATE("5.",A83,".",ROW($A$1))</f>
        <v>5.-.1</v>
      </c>
      <c r="C84" s="98" t="str">
        <f t="shared" ref="C84:D90" ca="1" si="28">C74</f>
        <v>Contratto diritto di utilizzazione</v>
      </c>
      <c r="D84" s="106" t="str">
        <f t="shared" ca="1" si="28"/>
        <v>sempre</v>
      </c>
      <c r="E84" s="105" t="str">
        <f t="shared" ref="E84:E90" ca="1" si="29">CONCATENATE($B$4,$C$4,".A-",B84,".")</f>
        <v>MP.25.xxx.A-5.-.1.</v>
      </c>
      <c r="F84" s="106" t="str">
        <f t="shared" ref="F84:F90" ca="1" si="30">F74</f>
        <v>Ad. es. atto relativo all'utilizzazione della forza idrica, concessione per la verifica delle prestazioni in concessione, dei parametri dell'impianto e della titolarità</v>
      </c>
      <c r="G84" s="121"/>
      <c r="H84" s="43"/>
      <c r="I84" s="107" t="s">
        <v>178</v>
      </c>
      <c r="J84" s="107" t="s">
        <v>178</v>
      </c>
      <c r="K84" s="98"/>
      <c r="L84" s="106" t="str">
        <f t="shared" ref="L84:L90" ca="1" si="31">L74</f>
        <v>bspw. Wasserrechtsurkunde, Konzessionsvertrag
zur Überprüfung von Konzessionsleistungen, Kraftwerks-parameter, Eigentumsverhältnisse u.a.</v>
      </c>
    </row>
    <row r="85" spans="1:12" ht="25" outlineLevel="1" x14ac:dyDescent="0.25">
      <c r="A85" s="207" t="str">
        <f t="shared" ca="1" si="27"/>
        <v>A / 5.-.2</v>
      </c>
      <c r="B85" s="346" t="str">
        <f ca="1">CONCATENATE("5.",A83,".",ROW($A$2))</f>
        <v>5.-.2</v>
      </c>
      <c r="C85" s="98" t="str">
        <f t="shared" ca="1" si="28"/>
        <v>Attestazione di chi si assume il rischio tra le parti coinvolte</v>
      </c>
      <c r="D85" s="106" t="str">
        <f t="shared" ca="1" si="28"/>
        <v>se il richiedente stesso non è il gestore dell'impianto</v>
      </c>
      <c r="E85" s="105" t="str">
        <f t="shared" ca="1" si="29"/>
        <v>MP.25.xxx.A-5.-.2.</v>
      </c>
      <c r="F85" s="106" t="str">
        <f t="shared" ca="1" si="30"/>
        <v>Verifica della parte che si assume il rischio economico</v>
      </c>
      <c r="G85" s="121"/>
      <c r="H85" s="43"/>
      <c r="I85" s="107" t="s">
        <v>178</v>
      </c>
      <c r="J85" s="107" t="s">
        <v>178</v>
      </c>
      <c r="K85" s="98"/>
      <c r="L85" s="106" t="str">
        <f t="shared" ca="1" si="31"/>
        <v>nicht notwendiog, wenn Gesuchsteller = Betreiber dieser Anlage, d.h. zuoberst in der "Berechtigungskaskade"</v>
      </c>
    </row>
    <row r="86" spans="1:12" ht="63" customHeight="1" outlineLevel="1" x14ac:dyDescent="0.25">
      <c r="A86" s="207" t="str">
        <f t="shared" ca="1" si="27"/>
        <v>A / 5.-.3</v>
      </c>
      <c r="B86" s="346" t="str">
        <f ca="1">CONCATENATE("5.",A83,".",ROW($A$3))</f>
        <v>5.-.3</v>
      </c>
      <c r="C86" s="98" t="str">
        <f t="shared" ca="1" si="28"/>
        <v>In caso di impresa di approvvigionamento elettrico con contratto di acquisto o di fornitura</v>
      </c>
      <c r="D86" s="106" t="str">
        <f t="shared" ca="1" si="28"/>
        <v>qualora richiedente impresa di approvvigionamento elettrico con obbligo di acquisto di energia da tale impianto</v>
      </c>
      <c r="E86" s="105" t="str">
        <f t="shared" ca="1" si="29"/>
        <v>MP.25.xxx.A-5.-.3.</v>
      </c>
      <c r="F86" s="106" t="str">
        <f t="shared" ca="1" si="30"/>
        <v>Verifica dell'accettabilità secondo l'ordinanza del contratto di acquisto/fornitura</v>
      </c>
      <c r="G86" s="121"/>
      <c r="H86" s="43"/>
      <c r="I86" s="107" t="s">
        <v>178</v>
      </c>
      <c r="J86" s="107" t="s">
        <v>178</v>
      </c>
      <c r="K86" s="98"/>
      <c r="L86" s="106" t="str">
        <f t="shared" ca="1" si="31"/>
        <v>nicht notwendiog, wenn Gesuchsteller = Betreiber oder (Mit-)Eigentümer / Partner dieser Anlage ist</v>
      </c>
    </row>
    <row r="87" spans="1:12" ht="50" outlineLevel="1" x14ac:dyDescent="0.25">
      <c r="A87" s="207" t="str">
        <f t="shared" ca="1" si="27"/>
        <v>A / 5.-.4</v>
      </c>
      <c r="B87" s="346" t="str">
        <f ca="1">CONCATENATE("5.",A83,".",ROW($A$4))</f>
        <v>5.-.4</v>
      </c>
      <c r="C87" s="98" t="str">
        <f t="shared" ca="1" si="28"/>
        <v>Conto annuale certificato dalla società di revisione a livello dell'impianto per gli anni  2019 - 2024 (soltanto i conti che non sono già stati presentati l'anno precedente)</v>
      </c>
      <c r="D87" s="106" t="str">
        <f t="shared" ca="1" si="28"/>
        <v>sempre</v>
      </c>
      <c r="E87" s="105" t="str">
        <f t="shared" ca="1" si="29"/>
        <v>MP.25.xxx.A-5.-.4.</v>
      </c>
      <c r="F87" s="106" t="str">
        <f t="shared" ca="1" si="30"/>
        <v>Conti annuali dell'impianto (bilancio, conto economico, conto dei flussi di tesoreria) degli ultimi cinque anni, tra l'altro per la verifica della prassi di ammortamento e dei costi di produzione</v>
      </c>
      <c r="G87" s="121"/>
      <c r="H87" s="43"/>
      <c r="I87" s="107" t="s">
        <v>178</v>
      </c>
      <c r="J87" s="107" t="s">
        <v>178</v>
      </c>
      <c r="K87" s="98"/>
      <c r="L87" s="106" t="str">
        <f t="shared" ca="1" si="31"/>
        <v>Einzelabschluss Finanzbuchhaltung (Bilanz, Erfolgsrechnung, Geldflussrechnung) über fünf Jahre. Zur Überprüfung der Abschreibungspraxis, Gestehungskosten u.a.</v>
      </c>
    </row>
    <row r="88" spans="1:12" ht="37.5" outlineLevel="1" x14ac:dyDescent="0.25">
      <c r="A88" s="207" t="str">
        <f t="shared" ca="1" si="27"/>
        <v>A / 5.-.5</v>
      </c>
      <c r="B88" s="346" t="str">
        <f ca="1">CONCATENATE("5.",A83,".",ROW($A$5))</f>
        <v>5.-.5</v>
      </c>
      <c r="C88" s="98" t="str">
        <f t="shared" ca="1" si="28"/>
        <v>Planimetria dell'impianto</v>
      </c>
      <c r="D88" s="106" t="str">
        <f t="shared" ca="1" si="28"/>
        <v>sempre</v>
      </c>
      <c r="E88" s="105" t="str">
        <f t="shared" ca="1" si="29"/>
        <v>MP.25.xxx.A-5.-.5.</v>
      </c>
      <c r="F88" s="106" t="str">
        <f t="shared" ca="1" si="30"/>
        <v>Piano d'insieme o schema in cui sono visibili tutti gli elementi importanti riportati nella domanda, tra l'altro per la verifica  di eventuali collegamenti sul piano idraulico</v>
      </c>
      <c r="G88" s="121"/>
      <c r="H88" s="43"/>
      <c r="I88" s="107" t="s">
        <v>178</v>
      </c>
      <c r="J88" s="107" t="s">
        <v>178</v>
      </c>
      <c r="K88" s="98"/>
      <c r="L88" s="106" t="str">
        <f t="shared" ca="1" si="31"/>
        <v>Übersichtsplan oder Schema, wo alle wichtigen und im Gesuch aufgeführten Elemente ersichtlich sind. Zur Überprüfung einer allfälligen hydraulischen Verknüpfung u.a.</v>
      </c>
    </row>
    <row r="89" spans="1:12" ht="88.5" customHeight="1" outlineLevel="1" x14ac:dyDescent="0.25">
      <c r="A89" s="207" t="str">
        <f t="shared" ca="1" si="27"/>
        <v>A / 5.-.6</v>
      </c>
      <c r="B89" s="346" t="str">
        <f ca="1">CONCATENATE("5.",A83,".",ROW($A$6))</f>
        <v>5.-.6</v>
      </c>
      <c r="C89" s="106" t="str">
        <f t="shared" ca="1" si="28"/>
        <v>Attestazione dell'inserimento nel sistema della remunerazione a copertura dei costi per l’immissione in rete di energia elettrica, contributi d’investimento, finanziamento dei costi supplementari, indennizzi per risanamenti secondo la legge sulla protezione delle acque e altre misure di sostegno da parte degli enti pubblici</v>
      </c>
      <c r="D89" s="106" t="str">
        <f t="shared" ca="1" si="28"/>
        <v>qualora simili importi siano stati riportati nel modulo di domanda</v>
      </c>
      <c r="E89" s="105" t="str">
        <f t="shared" ca="1" si="29"/>
        <v>MP.25.xxx.A-5.-.6.</v>
      </c>
      <c r="F89" s="106" t="str">
        <f t="shared" ca="1" si="30"/>
        <v>Verifica ricavi da misure di sostengo pubblico</v>
      </c>
      <c r="G89" s="121"/>
      <c r="H89" s="43"/>
      <c r="I89" s="107" t="s">
        <v>178</v>
      </c>
      <c r="J89" s="107" t="s">
        <v>178</v>
      </c>
      <c r="K89" s="98"/>
      <c r="L89" s="106" t="str">
        <f t="shared" ca="1" si="31"/>
        <v>Nur notwendig, wenn solche Erlöse im Gesuchsformular eingetragen wurden (Ziffern KW-x/36, KW-x/38 oder KW-x/40)</v>
      </c>
    </row>
    <row r="90" spans="1:12" ht="78" customHeight="1" outlineLevel="1" x14ac:dyDescent="0.25">
      <c r="A90" s="592" t="str">
        <f t="shared" ca="1" si="27"/>
        <v>A / 5.-.7</v>
      </c>
      <c r="B90" s="594" t="str">
        <f ca="1">CONCATENATE("5.",A83,".",ROW($A$7))</f>
        <v>5.-.7</v>
      </c>
      <c r="C90" s="590" t="str">
        <f t="shared" ca="1" si="28"/>
        <v>Spiegazioni concernenti i costi di produzione secondo il rapporto di gestione 
(modulo Excel dell'allegato A-5.x.7)</v>
      </c>
      <c r="D90" s="588" t="str">
        <f t="shared" ca="1" si="28"/>
        <v>qualora simili importi siano stati riportati nel modulo di domanda</v>
      </c>
      <c r="E90" s="596" t="str">
        <f t="shared" ca="1" si="29"/>
        <v>MP.25.xxx.A-5.-.7.</v>
      </c>
      <c r="F90" s="96" t="str">
        <f t="shared" ca="1" si="30"/>
        <v>I dati concernenti i costi di produzione nel foglio Imp. 1 devono essere chiaramente plausibili in base ai conti annuali certificati o al modulo dell'allegato A / 5.1.7. Cliccare qui scaricare il modulo dell'allegato</v>
      </c>
      <c r="G90" s="587"/>
      <c r="H90" s="586"/>
      <c r="I90" s="584" t="s">
        <v>178</v>
      </c>
      <c r="J90" s="584" t="s">
        <v>178</v>
      </c>
      <c r="K90" s="585"/>
      <c r="L90" s="590" t="str">
        <f t="shared" ca="1" si="31"/>
        <v>Die Angaben zu den Gestehungskosten im Blatt KW-1 müssen anhand der testierten Abschlüsse oder anhand des Anhangformulars A / 5.1.7 eindeutig nachvollziehbar sein.</v>
      </c>
    </row>
    <row r="91" spans="1:12" outlineLevel="1" x14ac:dyDescent="0.25">
      <c r="A91" s="593"/>
      <c r="B91" s="595"/>
      <c r="C91" s="591"/>
      <c r="D91" s="589"/>
      <c r="E91" s="597"/>
      <c r="F91" s="215" t="s">
        <v>597</v>
      </c>
      <c r="G91" s="587"/>
      <c r="H91" s="586"/>
      <c r="I91" s="584"/>
      <c r="J91" s="584"/>
      <c r="K91" s="585"/>
      <c r="L91" s="591"/>
    </row>
    <row r="92" spans="1:12" ht="25" outlineLevel="1" x14ac:dyDescent="0.25">
      <c r="A92" s="207" t="str">
        <f ca="1">CONCATENATE("A / ",B92)</f>
        <v>A / 5.-.9</v>
      </c>
      <c r="B92" s="346" t="str">
        <f ca="1">CONCATENATE("5.",A83,".",ROW($A$9))</f>
        <v>5.-.9</v>
      </c>
      <c r="C92" s="226" t="str">
        <f ca="1">C82</f>
        <v>Dati sul profilo di produzione
(modulo Excel dell'allegato A-5.x.8)</v>
      </c>
      <c r="D92" s="106" t="str">
        <f ca="1">D82</f>
        <v>sempre</v>
      </c>
      <c r="E92" s="338" t="str">
        <f ca="1">CONCATENATE($B$4,$C$4,".A-",B92,".")</f>
        <v>MP.25.xxx.A-5.-.9.</v>
      </c>
      <c r="F92" s="98" t="str">
        <f ca="1">F82</f>
        <v>secondo l'art. 89 cpv. 2 OPEn è necessario specificare i profili orari</v>
      </c>
      <c r="G92" s="121"/>
      <c r="H92" s="223"/>
      <c r="I92" s="107" t="s">
        <v>178</v>
      </c>
      <c r="J92" s="107" t="s">
        <v>178</v>
      </c>
      <c r="K92" s="174"/>
      <c r="L92" s="225" t="str">
        <f ca="1">L82</f>
        <v>Stundenwerte für jede Zentrale zwingend, auch für Pumpzentralen und KEV-Anlagen.</v>
      </c>
    </row>
    <row r="93" spans="1:12" x14ac:dyDescent="0.25">
      <c r="A93" s="209" t="str">
        <f ca="1">IF(ISERROR(MID(INDEX(Blätter,ROW(A17)),FIND("]",INDEX(Blätter,ROW(A17)))+1,99)),"-",IF(LEN(MID(INDEX(Blätter,ROW(A17)),FIND("]",INDEX(Blätter,ROW(A17)))+1,99))&gt;3,"-",MID(INDEX(Blätter,ROW(A17)),FIND("]",INDEX(Blätter,ROW(A17)))+1,99)))</f>
        <v>-</v>
      </c>
      <c r="B93" s="221" t="str">
        <f ca="1">CONCATENATE("5.",A93)</f>
        <v>5.-</v>
      </c>
      <c r="C93" s="224" t="str">
        <f>IF('IE8'!$B$14=Dropdown!$AI$6,"",'IE8'!$B$14)</f>
        <v/>
      </c>
      <c r="D93" s="209"/>
      <c r="E93" s="211"/>
      <c r="F93" s="210"/>
      <c r="G93" s="219"/>
      <c r="H93" s="220"/>
      <c r="I93" s="220"/>
      <c r="J93" s="220"/>
      <c r="K93" s="220"/>
      <c r="L93" s="210"/>
    </row>
    <row r="94" spans="1:12" ht="69.75" customHeight="1" outlineLevel="1" x14ac:dyDescent="0.25">
      <c r="A94" s="207" t="str">
        <f t="shared" ref="A94:A100" ca="1" si="32">CONCATENATE("A / ",B94)</f>
        <v>A / 5.-.1</v>
      </c>
      <c r="B94" s="346" t="str">
        <f ca="1">CONCATENATE("5.",A93,".",ROW($A$1))</f>
        <v>5.-.1</v>
      </c>
      <c r="C94" s="98" t="str">
        <f t="shared" ref="C94:D100" ca="1" si="33">C84</f>
        <v>Contratto diritto di utilizzazione</v>
      </c>
      <c r="D94" s="106" t="str">
        <f t="shared" ca="1" si="33"/>
        <v>sempre</v>
      </c>
      <c r="E94" s="105" t="str">
        <f t="shared" ref="E94:E100" ca="1" si="34">CONCATENATE($B$4,$C$4,".A-",B94,".")</f>
        <v>MP.25.xxx.A-5.-.1.</v>
      </c>
      <c r="F94" s="106" t="str">
        <f t="shared" ref="F94:F100" ca="1" si="35">F84</f>
        <v>Ad. es. atto relativo all'utilizzazione della forza idrica, concessione per la verifica delle prestazioni in concessione, dei parametri dell'impianto e della titolarità</v>
      </c>
      <c r="G94" s="121"/>
      <c r="H94" s="43"/>
      <c r="I94" s="107" t="s">
        <v>178</v>
      </c>
      <c r="J94" s="107" t="s">
        <v>178</v>
      </c>
      <c r="K94" s="98"/>
      <c r="L94" s="106" t="str">
        <f t="shared" ref="L94:L100" ca="1" si="36">L84</f>
        <v>bspw. Wasserrechtsurkunde, Konzessionsvertrag
zur Überprüfung von Konzessionsleistungen, Kraftwerks-parameter, Eigentumsverhältnisse u.a.</v>
      </c>
    </row>
    <row r="95" spans="1:12" ht="25" outlineLevel="1" x14ac:dyDescent="0.25">
      <c r="A95" s="207" t="str">
        <f t="shared" ca="1" si="32"/>
        <v>A / 5.-.2</v>
      </c>
      <c r="B95" s="346" t="str">
        <f ca="1">CONCATENATE("5.",A93,".",ROW($A$2))</f>
        <v>5.-.2</v>
      </c>
      <c r="C95" s="98" t="str">
        <f t="shared" ca="1" si="33"/>
        <v>Attestazione di chi si assume il rischio tra le parti coinvolte</v>
      </c>
      <c r="D95" s="106" t="str">
        <f t="shared" ca="1" si="33"/>
        <v>se il richiedente stesso non è il gestore dell'impianto</v>
      </c>
      <c r="E95" s="105" t="str">
        <f t="shared" ca="1" si="34"/>
        <v>MP.25.xxx.A-5.-.2.</v>
      </c>
      <c r="F95" s="106" t="str">
        <f t="shared" ca="1" si="35"/>
        <v>Verifica della parte che si assume il rischio economico</v>
      </c>
      <c r="G95" s="121"/>
      <c r="H95" s="43"/>
      <c r="I95" s="107" t="s">
        <v>178</v>
      </c>
      <c r="J95" s="107" t="s">
        <v>178</v>
      </c>
      <c r="K95" s="98"/>
      <c r="L95" s="106" t="str">
        <f t="shared" ca="1" si="36"/>
        <v>nicht notwendiog, wenn Gesuchsteller = Betreiber dieser Anlage, d.h. zuoberst in der "Berechtigungskaskade"</v>
      </c>
    </row>
    <row r="96" spans="1:12" ht="70.5" customHeight="1" outlineLevel="1" x14ac:dyDescent="0.25">
      <c r="A96" s="207" t="str">
        <f t="shared" ca="1" si="32"/>
        <v>A / 5.-.3</v>
      </c>
      <c r="B96" s="346" t="str">
        <f ca="1">CONCATENATE("5.",A93,".",ROW($A$3))</f>
        <v>5.-.3</v>
      </c>
      <c r="C96" s="98" t="str">
        <f t="shared" ca="1" si="33"/>
        <v>In caso di impresa di approvvigionamento elettrico con contratto di acquisto o di fornitura</v>
      </c>
      <c r="D96" s="106" t="str">
        <f t="shared" ca="1" si="33"/>
        <v>qualora richiedente impresa di approvvigionamento elettrico con obbligo di acquisto di energia da tale impianto</v>
      </c>
      <c r="E96" s="105" t="str">
        <f t="shared" ca="1" si="34"/>
        <v>MP.25.xxx.A-5.-.3.</v>
      </c>
      <c r="F96" s="106" t="str">
        <f t="shared" ca="1" si="35"/>
        <v>Verifica dell'accettabilità secondo l'ordinanza del contratto di acquisto/fornitura</v>
      </c>
      <c r="G96" s="121"/>
      <c r="H96" s="43"/>
      <c r="I96" s="107" t="s">
        <v>178</v>
      </c>
      <c r="J96" s="107" t="s">
        <v>178</v>
      </c>
      <c r="K96" s="98"/>
      <c r="L96" s="106" t="str">
        <f t="shared" ca="1" si="36"/>
        <v>nicht notwendiog, wenn Gesuchsteller = Betreiber oder (Mit-)Eigentümer / Partner dieser Anlage ist</v>
      </c>
    </row>
    <row r="97" spans="1:12" ht="50" outlineLevel="1" x14ac:dyDescent="0.25">
      <c r="A97" s="207" t="str">
        <f t="shared" ca="1" si="32"/>
        <v>A / 5.-.4</v>
      </c>
      <c r="B97" s="346" t="str">
        <f ca="1">CONCATENATE("5.",A93,".",ROW($A$4))</f>
        <v>5.-.4</v>
      </c>
      <c r="C97" s="98" t="str">
        <f t="shared" ca="1" si="33"/>
        <v>Conto annuale certificato dalla società di revisione a livello dell'impianto per gli anni  2019 - 2024 (soltanto i conti che non sono già stati presentati l'anno precedente)</v>
      </c>
      <c r="D97" s="106" t="str">
        <f t="shared" ca="1" si="33"/>
        <v>sempre</v>
      </c>
      <c r="E97" s="105" t="str">
        <f t="shared" ca="1" si="34"/>
        <v>MP.25.xxx.A-5.-.4.</v>
      </c>
      <c r="F97" s="106" t="str">
        <f t="shared" ca="1" si="35"/>
        <v>Conti annuali dell'impianto (bilancio, conto economico, conto dei flussi di tesoreria) degli ultimi cinque anni, tra l'altro per la verifica della prassi di ammortamento e dei costi di produzione</v>
      </c>
      <c r="G97" s="121"/>
      <c r="H97" s="43"/>
      <c r="I97" s="107" t="s">
        <v>178</v>
      </c>
      <c r="J97" s="107" t="s">
        <v>178</v>
      </c>
      <c r="K97" s="98"/>
      <c r="L97" s="106" t="str">
        <f t="shared" ca="1" si="36"/>
        <v>Einzelabschluss Finanzbuchhaltung (Bilanz, Erfolgsrechnung, Geldflussrechnung) über fünf Jahre. Zur Überprüfung der Abschreibungspraxis, Gestehungskosten u.a.</v>
      </c>
    </row>
    <row r="98" spans="1:12" ht="37.5" outlineLevel="1" x14ac:dyDescent="0.25">
      <c r="A98" s="207" t="str">
        <f t="shared" ca="1" si="32"/>
        <v>A / 5.-.5</v>
      </c>
      <c r="B98" s="346" t="str">
        <f ca="1">CONCATENATE("5.",A93,".",ROW($A$5))</f>
        <v>5.-.5</v>
      </c>
      <c r="C98" s="98" t="str">
        <f t="shared" ca="1" si="33"/>
        <v>Planimetria dell'impianto</v>
      </c>
      <c r="D98" s="106" t="str">
        <f t="shared" ca="1" si="33"/>
        <v>sempre</v>
      </c>
      <c r="E98" s="105" t="str">
        <f t="shared" ca="1" si="34"/>
        <v>MP.25.xxx.A-5.-.5.</v>
      </c>
      <c r="F98" s="106" t="str">
        <f t="shared" ca="1" si="35"/>
        <v>Piano d'insieme o schema in cui sono visibili tutti gli elementi importanti riportati nella domanda, tra l'altro per la verifica  di eventuali collegamenti sul piano idraulico</v>
      </c>
      <c r="G98" s="121"/>
      <c r="H98" s="43"/>
      <c r="I98" s="107" t="s">
        <v>178</v>
      </c>
      <c r="J98" s="107" t="s">
        <v>178</v>
      </c>
      <c r="K98" s="98"/>
      <c r="L98" s="106" t="str">
        <f t="shared" ca="1" si="36"/>
        <v>Übersichtsplan oder Schema, wo alle wichtigen und im Gesuch aufgeführten Elemente ersichtlich sind. Zur Überprüfung einer allfälligen hydraulischen Verknüpfung u.a.</v>
      </c>
    </row>
    <row r="99" spans="1:12" ht="90" customHeight="1" outlineLevel="1" x14ac:dyDescent="0.25">
      <c r="A99" s="207" t="str">
        <f t="shared" ca="1" si="32"/>
        <v>A / 5.-.6</v>
      </c>
      <c r="B99" s="346" t="str">
        <f ca="1">CONCATENATE("5.",A93,".",ROW($A$6))</f>
        <v>5.-.6</v>
      </c>
      <c r="C99" s="106" t="str">
        <f t="shared" ca="1" si="33"/>
        <v>Attestazione dell'inserimento nel sistema della remunerazione a copertura dei costi per l’immissione in rete di energia elettrica, contributi d’investimento, finanziamento dei costi supplementari, indennizzi per risanamenti secondo la legge sulla protezione delle acque e altre misure di sostegno da parte degli enti pubblici</v>
      </c>
      <c r="D99" s="106" t="str">
        <f t="shared" ca="1" si="33"/>
        <v>qualora simili importi siano stati riportati nel modulo di domanda</v>
      </c>
      <c r="E99" s="105" t="str">
        <f t="shared" ca="1" si="34"/>
        <v>MP.25.xxx.A-5.-.6.</v>
      </c>
      <c r="F99" s="106" t="str">
        <f t="shared" ca="1" si="35"/>
        <v>Verifica ricavi da misure di sostengo pubblico</v>
      </c>
      <c r="G99" s="121"/>
      <c r="H99" s="43"/>
      <c r="I99" s="107" t="s">
        <v>178</v>
      </c>
      <c r="J99" s="107" t="s">
        <v>178</v>
      </c>
      <c r="K99" s="98"/>
      <c r="L99" s="106" t="str">
        <f t="shared" ca="1" si="36"/>
        <v>Nur notwendig, wenn solche Erlöse im Gesuchsformular eingetragen wurden (Ziffern KW-x/36, KW-x/38 oder KW-x/40)</v>
      </c>
    </row>
    <row r="100" spans="1:12" ht="79.5" customHeight="1" outlineLevel="1" x14ac:dyDescent="0.25">
      <c r="A100" s="592" t="str">
        <f t="shared" ca="1" si="32"/>
        <v>A / 5.-.7</v>
      </c>
      <c r="B100" s="594" t="str">
        <f ca="1">CONCATENATE("5.",A93,".",ROW($A$7))</f>
        <v>5.-.7</v>
      </c>
      <c r="C100" s="590" t="str">
        <f t="shared" ca="1" si="33"/>
        <v>Spiegazioni concernenti i costi di produzione secondo il rapporto di gestione 
(modulo Excel dell'allegato A-5.x.7)</v>
      </c>
      <c r="D100" s="588" t="str">
        <f t="shared" ca="1" si="33"/>
        <v>qualora simili importi siano stati riportati nel modulo di domanda</v>
      </c>
      <c r="E100" s="596" t="str">
        <f t="shared" ca="1" si="34"/>
        <v>MP.25.xxx.A-5.-.7.</v>
      </c>
      <c r="F100" s="96" t="str">
        <f t="shared" ca="1" si="35"/>
        <v>I dati concernenti i costi di produzione nel foglio Imp. 1 devono essere chiaramente plausibili in base ai conti annuali certificati o al modulo dell'allegato A / 5.1.7. Cliccare qui scaricare il modulo dell'allegato</v>
      </c>
      <c r="G100" s="587"/>
      <c r="H100" s="600"/>
      <c r="I100" s="584" t="s">
        <v>178</v>
      </c>
      <c r="J100" s="584" t="s">
        <v>178</v>
      </c>
      <c r="K100" s="585"/>
      <c r="L100" s="590" t="str">
        <f t="shared" ca="1" si="36"/>
        <v>Die Angaben zu den Gestehungskosten im Blatt KW-1 müssen anhand der testierten Abschlüsse oder anhand des Anhangformulars A / 5.1.7 eindeutig nachvollziehbar sein.</v>
      </c>
    </row>
    <row r="101" spans="1:12" outlineLevel="1" x14ac:dyDescent="0.25">
      <c r="A101" s="593"/>
      <c r="B101" s="595"/>
      <c r="C101" s="591"/>
      <c r="D101" s="589"/>
      <c r="E101" s="597"/>
      <c r="F101" s="215" t="s">
        <v>597</v>
      </c>
      <c r="G101" s="587"/>
      <c r="H101" s="601"/>
      <c r="I101" s="584"/>
      <c r="J101" s="584"/>
      <c r="K101" s="585"/>
      <c r="L101" s="591"/>
    </row>
    <row r="102" spans="1:12" ht="25" outlineLevel="1" x14ac:dyDescent="0.25">
      <c r="A102" s="207" t="str">
        <f ca="1">CONCATENATE("A / ",B102)</f>
        <v>A / 5.-.9</v>
      </c>
      <c r="B102" s="346" t="str">
        <f ca="1">CONCATENATE("5.",A93,".",ROW($A$9))</f>
        <v>5.-.9</v>
      </c>
      <c r="C102" s="226" t="str">
        <f ca="1">C92</f>
        <v>Dati sul profilo di produzione
(modulo Excel dell'allegato A-5.x.8)</v>
      </c>
      <c r="D102" s="106" t="str">
        <f ca="1">D92</f>
        <v>sempre</v>
      </c>
      <c r="E102" s="338" t="str">
        <f ca="1">CONCATENATE($B$4,$C$4,".A-",B102,".")</f>
        <v>MP.25.xxx.A-5.-.9.</v>
      </c>
      <c r="F102" s="98" t="str">
        <f ca="1">F92</f>
        <v>secondo l'art. 89 cpv. 2 OPEn è necessario specificare i profili orari</v>
      </c>
      <c r="G102" s="121"/>
      <c r="H102" s="223"/>
      <c r="I102" s="107" t="s">
        <v>178</v>
      </c>
      <c r="J102" s="107" t="s">
        <v>178</v>
      </c>
      <c r="K102" s="174"/>
      <c r="L102" s="225" t="str">
        <f ca="1">L92</f>
        <v>Stundenwerte für jede Zentrale zwingend, auch für Pumpzentralen und KEV-Anlagen.</v>
      </c>
    </row>
    <row r="103" spans="1:12" x14ac:dyDescent="0.25">
      <c r="A103" s="209" t="str">
        <f ca="1">IF(ISERROR(MID(INDEX(Blätter,ROW(A18)),FIND("]",INDEX(Blätter,ROW(A18)))+1,99)),"-",IF(LEN(MID(INDEX(Blätter,ROW(A18)),FIND("]",INDEX(Blätter,ROW(A18)))+1,99))&gt;3,"-",MID(INDEX(Blätter,ROW(A18)),FIND("]",INDEX(Blätter,ROW(A18)))+1,99)))</f>
        <v>-</v>
      </c>
      <c r="B103" s="221" t="str">
        <f ca="1">CONCATENATE("5.",A103)</f>
        <v>5.-</v>
      </c>
      <c r="C103" s="224" t="str">
        <f>IF('IE9'!$B$14=Dropdown!$AI$6,"",'IE9'!$B$14)</f>
        <v/>
      </c>
      <c r="D103" s="209"/>
      <c r="E103" s="211"/>
      <c r="F103" s="210"/>
      <c r="G103" s="219"/>
      <c r="H103" s="220"/>
      <c r="I103" s="220"/>
      <c r="J103" s="220"/>
      <c r="K103" s="220"/>
      <c r="L103" s="210"/>
    </row>
    <row r="104" spans="1:12" ht="62.25" customHeight="1" outlineLevel="1" x14ac:dyDescent="0.25">
      <c r="A104" s="207" t="str">
        <f t="shared" ref="A104:A110" ca="1" si="37">CONCATENATE("A / ",B104)</f>
        <v>A / 5.-.1</v>
      </c>
      <c r="B104" s="346" t="str">
        <f ca="1">CONCATENATE("5.",A103,".",ROW($A$1))</f>
        <v>5.-.1</v>
      </c>
      <c r="C104" s="98" t="str">
        <f t="shared" ref="C104:D110" ca="1" si="38">C94</f>
        <v>Contratto diritto di utilizzazione</v>
      </c>
      <c r="D104" s="106" t="str">
        <f t="shared" ca="1" si="38"/>
        <v>sempre</v>
      </c>
      <c r="E104" s="105" t="str">
        <f t="shared" ref="E104:E110" ca="1" si="39">CONCATENATE($B$4,$C$4,".A-",B104,".")</f>
        <v>MP.25.xxx.A-5.-.1.</v>
      </c>
      <c r="F104" s="106" t="str">
        <f t="shared" ref="F104:F110" ca="1" si="40">F94</f>
        <v>Ad. es. atto relativo all'utilizzazione della forza idrica, concessione per la verifica delle prestazioni in concessione, dei parametri dell'impianto e della titolarità</v>
      </c>
      <c r="G104" s="121"/>
      <c r="H104" s="43"/>
      <c r="I104" s="107" t="s">
        <v>178</v>
      </c>
      <c r="J104" s="107" t="s">
        <v>178</v>
      </c>
      <c r="K104" s="98"/>
      <c r="L104" s="106" t="str">
        <f t="shared" ref="L104:L110" ca="1" si="41">L94</f>
        <v>bspw. Wasserrechtsurkunde, Konzessionsvertrag
zur Überprüfung von Konzessionsleistungen, Kraftwerks-parameter, Eigentumsverhältnisse u.a.</v>
      </c>
    </row>
    <row r="105" spans="1:12" ht="25" outlineLevel="1" x14ac:dyDescent="0.25">
      <c r="A105" s="207" t="str">
        <f t="shared" ca="1" si="37"/>
        <v>A / 5.-.2</v>
      </c>
      <c r="B105" s="346" t="str">
        <f ca="1">CONCATENATE("5.",A103,".",ROW($A$2))</f>
        <v>5.-.2</v>
      </c>
      <c r="C105" s="98" t="str">
        <f t="shared" ca="1" si="38"/>
        <v>Attestazione di chi si assume il rischio tra le parti coinvolte</v>
      </c>
      <c r="D105" s="106" t="str">
        <f t="shared" ca="1" si="38"/>
        <v>se il richiedente stesso non è il gestore dell'impianto</v>
      </c>
      <c r="E105" s="105" t="str">
        <f t="shared" ca="1" si="39"/>
        <v>MP.25.xxx.A-5.-.2.</v>
      </c>
      <c r="F105" s="106" t="str">
        <f t="shared" ca="1" si="40"/>
        <v>Verifica della parte che si assume il rischio economico</v>
      </c>
      <c r="G105" s="121"/>
      <c r="H105" s="43"/>
      <c r="I105" s="107" t="s">
        <v>178</v>
      </c>
      <c r="J105" s="107" t="s">
        <v>178</v>
      </c>
      <c r="K105" s="98"/>
      <c r="L105" s="106" t="str">
        <f t="shared" ca="1" si="41"/>
        <v>nicht notwendiog, wenn Gesuchsteller = Betreiber dieser Anlage, d.h. zuoberst in der "Berechtigungskaskade"</v>
      </c>
    </row>
    <row r="106" spans="1:12" ht="73.5" customHeight="1" outlineLevel="1" x14ac:dyDescent="0.25">
      <c r="A106" s="207" t="str">
        <f t="shared" ca="1" si="37"/>
        <v>A / 5.-.3</v>
      </c>
      <c r="B106" s="346" t="str">
        <f ca="1">CONCATENATE("5.",A103,".",ROW($A$3))</f>
        <v>5.-.3</v>
      </c>
      <c r="C106" s="98" t="str">
        <f t="shared" ca="1" si="38"/>
        <v>In caso di impresa di approvvigionamento elettrico con contratto di acquisto o di fornitura</v>
      </c>
      <c r="D106" s="106" t="str">
        <f t="shared" ca="1" si="38"/>
        <v>qualora richiedente impresa di approvvigionamento elettrico con obbligo di acquisto di energia da tale impianto</v>
      </c>
      <c r="E106" s="105" t="str">
        <f t="shared" ca="1" si="39"/>
        <v>MP.25.xxx.A-5.-.3.</v>
      </c>
      <c r="F106" s="106" t="str">
        <f t="shared" ca="1" si="40"/>
        <v>Verifica dell'accettabilità secondo l'ordinanza del contratto di acquisto/fornitura</v>
      </c>
      <c r="G106" s="121"/>
      <c r="H106" s="43"/>
      <c r="I106" s="107" t="s">
        <v>178</v>
      </c>
      <c r="J106" s="107" t="s">
        <v>178</v>
      </c>
      <c r="K106" s="98"/>
      <c r="L106" s="106" t="str">
        <f t="shared" ca="1" si="41"/>
        <v>nicht notwendiog, wenn Gesuchsteller = Betreiber oder (Mit-)Eigentümer / Partner dieser Anlage ist</v>
      </c>
    </row>
    <row r="107" spans="1:12" ht="50" outlineLevel="1" x14ac:dyDescent="0.25">
      <c r="A107" s="207" t="str">
        <f t="shared" ca="1" si="37"/>
        <v>A / 5.-.4</v>
      </c>
      <c r="B107" s="346" t="str">
        <f ca="1">CONCATENATE("5.",A103,".",ROW($A$4))</f>
        <v>5.-.4</v>
      </c>
      <c r="C107" s="98" t="str">
        <f t="shared" ca="1" si="38"/>
        <v>Conto annuale certificato dalla società di revisione a livello dell'impianto per gli anni  2019 - 2024 (soltanto i conti che non sono già stati presentati l'anno precedente)</v>
      </c>
      <c r="D107" s="106" t="str">
        <f t="shared" ca="1" si="38"/>
        <v>sempre</v>
      </c>
      <c r="E107" s="105" t="str">
        <f t="shared" ca="1" si="39"/>
        <v>MP.25.xxx.A-5.-.4.</v>
      </c>
      <c r="F107" s="106" t="str">
        <f t="shared" ca="1" si="40"/>
        <v>Conti annuali dell'impianto (bilancio, conto economico, conto dei flussi di tesoreria) degli ultimi cinque anni, tra l'altro per la verifica della prassi di ammortamento e dei costi di produzione</v>
      </c>
      <c r="G107" s="121"/>
      <c r="H107" s="43"/>
      <c r="I107" s="107" t="s">
        <v>178</v>
      </c>
      <c r="J107" s="107" t="s">
        <v>178</v>
      </c>
      <c r="K107" s="98"/>
      <c r="L107" s="106" t="str">
        <f t="shared" ca="1" si="41"/>
        <v>Einzelabschluss Finanzbuchhaltung (Bilanz, Erfolgsrechnung, Geldflussrechnung) über fünf Jahre. Zur Überprüfung der Abschreibungspraxis, Gestehungskosten u.a.</v>
      </c>
    </row>
    <row r="108" spans="1:12" ht="37.5" outlineLevel="1" x14ac:dyDescent="0.25">
      <c r="A108" s="207" t="str">
        <f t="shared" ca="1" si="37"/>
        <v>A / 5.-.5</v>
      </c>
      <c r="B108" s="346" t="str">
        <f ca="1">CONCATENATE("5.",A103,".",ROW($A$5))</f>
        <v>5.-.5</v>
      </c>
      <c r="C108" s="98" t="str">
        <f t="shared" ca="1" si="38"/>
        <v>Planimetria dell'impianto</v>
      </c>
      <c r="D108" s="106" t="str">
        <f t="shared" ca="1" si="38"/>
        <v>sempre</v>
      </c>
      <c r="E108" s="105" t="str">
        <f t="shared" ca="1" si="39"/>
        <v>MP.25.xxx.A-5.-.5.</v>
      </c>
      <c r="F108" s="106" t="str">
        <f t="shared" ca="1" si="40"/>
        <v>Piano d'insieme o schema in cui sono visibili tutti gli elementi importanti riportati nella domanda, tra l'altro per la verifica  di eventuali collegamenti sul piano idraulico</v>
      </c>
      <c r="G108" s="121"/>
      <c r="H108" s="43"/>
      <c r="I108" s="107" t="s">
        <v>178</v>
      </c>
      <c r="J108" s="107" t="s">
        <v>178</v>
      </c>
      <c r="K108" s="98"/>
      <c r="L108" s="106" t="str">
        <f t="shared" ca="1" si="41"/>
        <v>Übersichtsplan oder Schema, wo alle wichtigen und im Gesuch aufgeführten Elemente ersichtlich sind. Zur Überprüfung einer allfälligen hydraulischen Verknüpfung u.a.</v>
      </c>
    </row>
    <row r="109" spans="1:12" ht="88.5" customHeight="1" outlineLevel="1" x14ac:dyDescent="0.25">
      <c r="A109" s="207" t="str">
        <f t="shared" ca="1" si="37"/>
        <v>A / 5.-.6</v>
      </c>
      <c r="B109" s="346" t="str">
        <f ca="1">CONCATENATE("5.",A103,".",ROW($A$6))</f>
        <v>5.-.6</v>
      </c>
      <c r="C109" s="106" t="str">
        <f t="shared" ca="1" si="38"/>
        <v>Attestazione dell'inserimento nel sistema della remunerazione a copertura dei costi per l’immissione in rete di energia elettrica, contributi d’investimento, finanziamento dei costi supplementari, indennizzi per risanamenti secondo la legge sulla protezione delle acque e altre misure di sostegno da parte degli enti pubblici</v>
      </c>
      <c r="D109" s="106" t="str">
        <f t="shared" ca="1" si="38"/>
        <v>qualora simili importi siano stati riportati nel modulo di domanda</v>
      </c>
      <c r="E109" s="105" t="str">
        <f t="shared" ca="1" si="39"/>
        <v>MP.25.xxx.A-5.-.6.</v>
      </c>
      <c r="F109" s="106" t="str">
        <f t="shared" ca="1" si="40"/>
        <v>Verifica ricavi da misure di sostengo pubblico</v>
      </c>
      <c r="G109" s="121"/>
      <c r="H109" s="43"/>
      <c r="I109" s="107" t="s">
        <v>178</v>
      </c>
      <c r="J109" s="107" t="s">
        <v>178</v>
      </c>
      <c r="K109" s="98"/>
      <c r="L109" s="106" t="str">
        <f t="shared" ca="1" si="41"/>
        <v>Nur notwendig, wenn solche Erlöse im Gesuchsformular eingetragen wurden (Ziffern KW-x/36, KW-x/38 oder KW-x/40)</v>
      </c>
    </row>
    <row r="110" spans="1:12" ht="83.25" customHeight="1" outlineLevel="1" x14ac:dyDescent="0.25">
      <c r="A110" s="592" t="str">
        <f t="shared" ca="1" si="37"/>
        <v>A / 5.-.7</v>
      </c>
      <c r="B110" s="594" t="str">
        <f ca="1">CONCATENATE("5.",A103,".",ROW($A$7))</f>
        <v>5.-.7</v>
      </c>
      <c r="C110" s="590" t="str">
        <f t="shared" ca="1" si="38"/>
        <v>Spiegazioni concernenti i costi di produzione secondo il rapporto di gestione 
(modulo Excel dell'allegato A-5.x.7)</v>
      </c>
      <c r="D110" s="588" t="str">
        <f t="shared" ca="1" si="38"/>
        <v>qualora simili importi siano stati riportati nel modulo di domanda</v>
      </c>
      <c r="E110" s="596" t="str">
        <f t="shared" ca="1" si="39"/>
        <v>MP.25.xxx.A-5.-.7.</v>
      </c>
      <c r="F110" s="96" t="str">
        <f t="shared" ca="1" si="40"/>
        <v>I dati concernenti i costi di produzione nel foglio Imp. 1 devono essere chiaramente plausibili in base ai conti annuali certificati o al modulo dell'allegato A / 5.1.7. Cliccare qui scaricare il modulo dell'allegato</v>
      </c>
      <c r="G110" s="587"/>
      <c r="H110" s="586"/>
      <c r="I110" s="584" t="s">
        <v>178</v>
      </c>
      <c r="J110" s="584" t="s">
        <v>178</v>
      </c>
      <c r="K110" s="585"/>
      <c r="L110" s="590" t="str">
        <f t="shared" ca="1" si="41"/>
        <v>Die Angaben zu den Gestehungskosten im Blatt KW-1 müssen anhand der testierten Abschlüsse oder anhand des Anhangformulars A / 5.1.7 eindeutig nachvollziehbar sein.</v>
      </c>
    </row>
    <row r="111" spans="1:12" outlineLevel="1" x14ac:dyDescent="0.25">
      <c r="A111" s="593"/>
      <c r="B111" s="595"/>
      <c r="C111" s="591"/>
      <c r="D111" s="589"/>
      <c r="E111" s="597"/>
      <c r="F111" s="215" t="s">
        <v>597</v>
      </c>
      <c r="G111" s="587"/>
      <c r="H111" s="586"/>
      <c r="I111" s="584"/>
      <c r="J111" s="584"/>
      <c r="K111" s="585"/>
      <c r="L111" s="591"/>
    </row>
    <row r="112" spans="1:12" ht="25" outlineLevel="1" x14ac:dyDescent="0.25">
      <c r="A112" s="207" t="str">
        <f ca="1">CONCATENATE("A / ",B112)</f>
        <v>A / 5.-.9</v>
      </c>
      <c r="B112" s="346" t="str">
        <f ca="1">CONCATENATE("5.",A103,".",ROW($A$9))</f>
        <v>5.-.9</v>
      </c>
      <c r="C112" s="226" t="str">
        <f ca="1">C102</f>
        <v>Dati sul profilo di produzione
(modulo Excel dell'allegato A-5.x.8)</v>
      </c>
      <c r="D112" s="106" t="str">
        <f ca="1">D102</f>
        <v>sempre</v>
      </c>
      <c r="E112" s="338" t="str">
        <f ca="1">CONCATENATE($B$4,$C$4,".A-",B112,".")</f>
        <v>MP.25.xxx.A-5.-.9.</v>
      </c>
      <c r="F112" s="98" t="str">
        <f ca="1">F102</f>
        <v>secondo l'art. 89 cpv. 2 OPEn è necessario specificare i profili orari</v>
      </c>
      <c r="G112" s="121"/>
      <c r="H112" s="223"/>
      <c r="I112" s="107" t="s">
        <v>178</v>
      </c>
      <c r="J112" s="107" t="s">
        <v>178</v>
      </c>
      <c r="K112" s="174"/>
      <c r="L112" s="225" t="str">
        <f ca="1">L102</f>
        <v>Stundenwerte für jede Zentrale zwingend, auch für Pumpzentralen und KEV-Anlagen.</v>
      </c>
    </row>
    <row r="113" spans="1:12" x14ac:dyDescent="0.25">
      <c r="A113" s="209" t="str">
        <f ca="1">IF(ISERROR(MID(INDEX(Blätter,ROW(A19)),FIND("]",INDEX(Blätter,ROW(A19)))+1,99)),"-",IF(LEN(MID(INDEX(Blätter,ROW(A19)),FIND("]",INDEX(Blätter,ROW(A19)))+1,99))&gt;4,"-",MID(INDEX(Blätter,ROW(A19)),FIND("]",INDEX(Blätter,ROW(A19)))+1,99)))</f>
        <v>-</v>
      </c>
      <c r="B113" s="221" t="str">
        <f ca="1">CONCATENATE("5.",A113)</f>
        <v>5.-</v>
      </c>
      <c r="C113" s="224" t="str">
        <f>IF('IE10'!$B$14=Dropdown!$AI$6,"",'IE10'!$B$14)</f>
        <v/>
      </c>
      <c r="D113" s="209"/>
      <c r="E113" s="211"/>
      <c r="F113" s="210"/>
      <c r="G113" s="219"/>
      <c r="H113" s="220"/>
      <c r="I113" s="220"/>
      <c r="J113" s="220"/>
      <c r="K113" s="220"/>
      <c r="L113" s="210"/>
    </row>
    <row r="114" spans="1:12" ht="62.25" customHeight="1" outlineLevel="1" x14ac:dyDescent="0.25">
      <c r="A114" s="207" t="str">
        <f t="shared" ref="A114:A120" ca="1" si="42">CONCATENATE("A / ",B114)</f>
        <v>A / 5.-.1</v>
      </c>
      <c r="B114" s="346" t="str">
        <f ca="1">CONCATENATE("5.",A113,".",ROW($A$1))</f>
        <v>5.-.1</v>
      </c>
      <c r="C114" s="98" t="str">
        <f t="shared" ref="C114:D120" ca="1" si="43">C104</f>
        <v>Contratto diritto di utilizzazione</v>
      </c>
      <c r="D114" s="106" t="str">
        <f t="shared" ca="1" si="43"/>
        <v>sempre</v>
      </c>
      <c r="E114" s="105" t="str">
        <f t="shared" ref="E114:E120" ca="1" si="44">CONCATENATE($B$4,$C$4,".A-",B114,".")</f>
        <v>MP.25.xxx.A-5.-.1.</v>
      </c>
      <c r="F114" s="106" t="str">
        <f t="shared" ref="F114:F120" ca="1" si="45">F104</f>
        <v>Ad. es. atto relativo all'utilizzazione della forza idrica, concessione per la verifica delle prestazioni in concessione, dei parametri dell'impianto e della titolarità</v>
      </c>
      <c r="G114" s="121"/>
      <c r="H114" s="43"/>
      <c r="I114" s="107" t="s">
        <v>178</v>
      </c>
      <c r="J114" s="107" t="s">
        <v>178</v>
      </c>
      <c r="K114" s="98"/>
      <c r="L114" s="106" t="str">
        <f t="shared" ref="L114:L120" ca="1" si="46">L104</f>
        <v>bspw. Wasserrechtsurkunde, Konzessionsvertrag
zur Überprüfung von Konzessionsleistungen, Kraftwerks-parameter, Eigentumsverhältnisse u.a.</v>
      </c>
    </row>
    <row r="115" spans="1:12" ht="25" outlineLevel="1" x14ac:dyDescent="0.25">
      <c r="A115" s="207" t="str">
        <f t="shared" ca="1" si="42"/>
        <v>A / 5.-.2</v>
      </c>
      <c r="B115" s="346" t="str">
        <f ca="1">CONCATENATE("5.",A113,".",ROW($A$2))</f>
        <v>5.-.2</v>
      </c>
      <c r="C115" s="98" t="str">
        <f t="shared" ca="1" si="43"/>
        <v>Attestazione di chi si assume il rischio tra le parti coinvolte</v>
      </c>
      <c r="D115" s="106" t="str">
        <f t="shared" ca="1" si="43"/>
        <v>se il richiedente stesso non è il gestore dell'impianto</v>
      </c>
      <c r="E115" s="105" t="str">
        <f t="shared" ca="1" si="44"/>
        <v>MP.25.xxx.A-5.-.2.</v>
      </c>
      <c r="F115" s="106" t="str">
        <f t="shared" ca="1" si="45"/>
        <v>Verifica della parte che si assume il rischio economico</v>
      </c>
      <c r="G115" s="121"/>
      <c r="H115" s="43"/>
      <c r="I115" s="107" t="s">
        <v>178</v>
      </c>
      <c r="J115" s="107" t="s">
        <v>178</v>
      </c>
      <c r="K115" s="98"/>
      <c r="L115" s="106" t="str">
        <f t="shared" ca="1" si="46"/>
        <v>nicht notwendiog, wenn Gesuchsteller = Betreiber dieser Anlage, d.h. zuoberst in der "Berechtigungskaskade"</v>
      </c>
    </row>
    <row r="116" spans="1:12" ht="72.75" customHeight="1" outlineLevel="1" x14ac:dyDescent="0.25">
      <c r="A116" s="207" t="str">
        <f t="shared" ca="1" si="42"/>
        <v>A / 5.-.3</v>
      </c>
      <c r="B116" s="346" t="str">
        <f ca="1">CONCATENATE("5.",A113,".",ROW($A$3))</f>
        <v>5.-.3</v>
      </c>
      <c r="C116" s="98" t="str">
        <f t="shared" ca="1" si="43"/>
        <v>In caso di impresa di approvvigionamento elettrico con contratto di acquisto o di fornitura</v>
      </c>
      <c r="D116" s="106" t="str">
        <f t="shared" ca="1" si="43"/>
        <v>qualora richiedente impresa di approvvigionamento elettrico con obbligo di acquisto di energia da tale impianto</v>
      </c>
      <c r="E116" s="105" t="str">
        <f t="shared" ca="1" si="44"/>
        <v>MP.25.xxx.A-5.-.3.</v>
      </c>
      <c r="F116" s="106" t="str">
        <f t="shared" ca="1" si="45"/>
        <v>Verifica dell'accettabilità secondo l'ordinanza del contratto di acquisto/fornitura</v>
      </c>
      <c r="G116" s="121"/>
      <c r="H116" s="43"/>
      <c r="I116" s="107" t="s">
        <v>178</v>
      </c>
      <c r="J116" s="107" t="s">
        <v>178</v>
      </c>
      <c r="K116" s="98"/>
      <c r="L116" s="106" t="str">
        <f t="shared" ca="1" si="46"/>
        <v>nicht notwendiog, wenn Gesuchsteller = Betreiber oder (Mit-)Eigentümer / Partner dieser Anlage ist</v>
      </c>
    </row>
    <row r="117" spans="1:12" ht="50" outlineLevel="1" x14ac:dyDescent="0.25">
      <c r="A117" s="207" t="str">
        <f t="shared" ca="1" si="42"/>
        <v>A / 5.-.4</v>
      </c>
      <c r="B117" s="346" t="str">
        <f ca="1">CONCATENATE("5.",A113,".",ROW($A$4))</f>
        <v>5.-.4</v>
      </c>
      <c r="C117" s="98" t="str">
        <f t="shared" ca="1" si="43"/>
        <v>Conto annuale certificato dalla società di revisione a livello dell'impianto per gli anni  2019 - 2024 (soltanto i conti che non sono già stati presentati l'anno precedente)</v>
      </c>
      <c r="D117" s="106" t="str">
        <f t="shared" ca="1" si="43"/>
        <v>sempre</v>
      </c>
      <c r="E117" s="105" t="str">
        <f t="shared" ca="1" si="44"/>
        <v>MP.25.xxx.A-5.-.4.</v>
      </c>
      <c r="F117" s="106" t="str">
        <f t="shared" ca="1" si="45"/>
        <v>Conti annuali dell'impianto (bilancio, conto economico, conto dei flussi di tesoreria) degli ultimi cinque anni, tra l'altro per la verifica della prassi di ammortamento e dei costi di produzione</v>
      </c>
      <c r="G117" s="121"/>
      <c r="H117" s="43"/>
      <c r="I117" s="107" t="s">
        <v>178</v>
      </c>
      <c r="J117" s="107" t="s">
        <v>178</v>
      </c>
      <c r="K117" s="98"/>
      <c r="L117" s="106" t="str">
        <f t="shared" ca="1" si="46"/>
        <v>Einzelabschluss Finanzbuchhaltung (Bilanz, Erfolgsrechnung, Geldflussrechnung) über fünf Jahre. Zur Überprüfung der Abschreibungspraxis, Gestehungskosten u.a.</v>
      </c>
    </row>
    <row r="118" spans="1:12" ht="37.5" outlineLevel="1" x14ac:dyDescent="0.25">
      <c r="A118" s="207" t="str">
        <f t="shared" ca="1" si="42"/>
        <v>A / 5.-.5</v>
      </c>
      <c r="B118" s="346" t="str">
        <f ca="1">CONCATENATE("5.",A113,".",ROW($A$5))</f>
        <v>5.-.5</v>
      </c>
      <c r="C118" s="98" t="str">
        <f t="shared" ca="1" si="43"/>
        <v>Planimetria dell'impianto</v>
      </c>
      <c r="D118" s="106" t="str">
        <f t="shared" ca="1" si="43"/>
        <v>sempre</v>
      </c>
      <c r="E118" s="105" t="str">
        <f t="shared" ca="1" si="44"/>
        <v>MP.25.xxx.A-5.-.5.</v>
      </c>
      <c r="F118" s="106" t="str">
        <f t="shared" ca="1" si="45"/>
        <v>Piano d'insieme o schema in cui sono visibili tutti gli elementi importanti riportati nella domanda, tra l'altro per la verifica  di eventuali collegamenti sul piano idraulico</v>
      </c>
      <c r="G118" s="121"/>
      <c r="H118" s="43"/>
      <c r="I118" s="107" t="s">
        <v>178</v>
      </c>
      <c r="J118" s="107" t="s">
        <v>178</v>
      </c>
      <c r="K118" s="98"/>
      <c r="L118" s="106" t="str">
        <f t="shared" ca="1" si="46"/>
        <v>Übersichtsplan oder Schema, wo alle wichtigen und im Gesuch aufgeführten Elemente ersichtlich sind. Zur Überprüfung einer allfälligen hydraulischen Verknüpfung u.a.</v>
      </c>
    </row>
    <row r="119" spans="1:12" ht="87.75" customHeight="1" outlineLevel="1" x14ac:dyDescent="0.25">
      <c r="A119" s="207" t="str">
        <f t="shared" ca="1" si="42"/>
        <v>A / 5.-.6</v>
      </c>
      <c r="B119" s="346" t="str">
        <f ca="1">CONCATENATE("5.",A113,".",ROW($A$6))</f>
        <v>5.-.6</v>
      </c>
      <c r="C119" s="106" t="str">
        <f t="shared" ca="1" si="43"/>
        <v>Attestazione dell'inserimento nel sistema della remunerazione a copertura dei costi per l’immissione in rete di energia elettrica, contributi d’investimento, finanziamento dei costi supplementari, indennizzi per risanamenti secondo la legge sulla protezione delle acque e altre misure di sostegno da parte degli enti pubblici</v>
      </c>
      <c r="D119" s="106" t="str">
        <f t="shared" ca="1" si="43"/>
        <v>qualora simili importi siano stati riportati nel modulo di domanda</v>
      </c>
      <c r="E119" s="105" t="str">
        <f t="shared" ca="1" si="44"/>
        <v>MP.25.xxx.A-5.-.6.</v>
      </c>
      <c r="F119" s="106" t="str">
        <f t="shared" ca="1" si="45"/>
        <v>Verifica ricavi da misure di sostengo pubblico</v>
      </c>
      <c r="G119" s="121"/>
      <c r="H119" s="43"/>
      <c r="I119" s="107" t="s">
        <v>178</v>
      </c>
      <c r="J119" s="107" t="s">
        <v>178</v>
      </c>
      <c r="K119" s="98"/>
      <c r="L119" s="106" t="str">
        <f t="shared" ca="1" si="46"/>
        <v>Nur notwendig, wenn solche Erlöse im Gesuchsformular eingetragen wurden (Ziffern KW-x/36, KW-x/38 oder KW-x/40)</v>
      </c>
    </row>
    <row r="120" spans="1:12" ht="81.75" customHeight="1" outlineLevel="1" x14ac:dyDescent="0.25">
      <c r="A120" s="592" t="str">
        <f t="shared" ca="1" si="42"/>
        <v>A / 5.-.7</v>
      </c>
      <c r="B120" s="594" t="str">
        <f ca="1">CONCATENATE("5.",A113,".",ROW($A$7))</f>
        <v>5.-.7</v>
      </c>
      <c r="C120" s="590" t="str">
        <f t="shared" ca="1" si="43"/>
        <v>Spiegazioni concernenti i costi di produzione secondo il rapporto di gestione 
(modulo Excel dell'allegato A-5.x.7)</v>
      </c>
      <c r="D120" s="588" t="str">
        <f t="shared" ca="1" si="43"/>
        <v>qualora simili importi siano stati riportati nel modulo di domanda</v>
      </c>
      <c r="E120" s="596" t="str">
        <f t="shared" ca="1" si="44"/>
        <v>MP.25.xxx.A-5.-.7.</v>
      </c>
      <c r="F120" s="96" t="str">
        <f t="shared" ca="1" si="45"/>
        <v>I dati concernenti i costi di produzione nel foglio Imp. 1 devono essere chiaramente plausibili in base ai conti annuali certificati o al modulo dell'allegato A / 5.1.7. Cliccare qui scaricare il modulo dell'allegato</v>
      </c>
      <c r="G120" s="587"/>
      <c r="H120" s="586"/>
      <c r="I120" s="584" t="s">
        <v>178</v>
      </c>
      <c r="J120" s="584" t="s">
        <v>178</v>
      </c>
      <c r="K120" s="585"/>
      <c r="L120" s="590" t="str">
        <f t="shared" ca="1" si="46"/>
        <v>Die Angaben zu den Gestehungskosten im Blatt KW-1 müssen anhand der testierten Abschlüsse oder anhand des Anhangformulars A / 5.1.7 eindeutig nachvollziehbar sein.</v>
      </c>
    </row>
    <row r="121" spans="1:12" outlineLevel="1" x14ac:dyDescent="0.25">
      <c r="A121" s="593"/>
      <c r="B121" s="595"/>
      <c r="C121" s="591"/>
      <c r="D121" s="589"/>
      <c r="E121" s="597"/>
      <c r="F121" s="215" t="s">
        <v>597</v>
      </c>
      <c r="G121" s="587"/>
      <c r="H121" s="586"/>
      <c r="I121" s="584"/>
      <c r="J121" s="584"/>
      <c r="K121" s="585"/>
      <c r="L121" s="591"/>
    </row>
    <row r="122" spans="1:12" ht="25" outlineLevel="1" x14ac:dyDescent="0.25">
      <c r="A122" s="207" t="str">
        <f ca="1">CONCATENATE("A / ",B122)</f>
        <v>A / 5.-.9</v>
      </c>
      <c r="B122" s="346" t="str">
        <f ca="1">CONCATENATE("5.",A113,".",ROW($A$9))</f>
        <v>5.-.9</v>
      </c>
      <c r="C122" s="226" t="str">
        <f ca="1">C112</f>
        <v>Dati sul profilo di produzione
(modulo Excel dell'allegato A-5.x.8)</v>
      </c>
      <c r="D122" s="106" t="str">
        <f ca="1">D112</f>
        <v>sempre</v>
      </c>
      <c r="E122" s="338" t="str">
        <f ca="1">CONCATENATE($B$4,$C$4,".A-",B122,".")</f>
        <v>MP.25.xxx.A-5.-.9.</v>
      </c>
      <c r="F122" s="98" t="str">
        <f ca="1">F112</f>
        <v>secondo l'art. 89 cpv. 2 OPEn è necessario specificare i profili orari</v>
      </c>
      <c r="G122" s="121"/>
      <c r="H122" s="223"/>
      <c r="I122" s="107" t="s">
        <v>178</v>
      </c>
      <c r="J122" s="107" t="s">
        <v>178</v>
      </c>
      <c r="K122" s="174"/>
      <c r="L122" s="225" t="str">
        <f ca="1">L112</f>
        <v>Stundenwerte für jede Zentrale zwingend, auch für Pumpzentralen und KEV-Anlagen.</v>
      </c>
    </row>
    <row r="123" spans="1:12" hidden="1" x14ac:dyDescent="0.25">
      <c r="A123" s="209" t="str">
        <f ca="1">IF(ISERROR(MID(INDEX(Blätter,ROW(A20)),FIND("]",INDEX(Blätter,ROW(A20)))+1,99)),"-",IF(LEN(MID(INDEX(Blätter,ROW(A20)),FIND("]",INDEX(Blätter,ROW(A20)))+1,99))&gt;4,"-",MID(INDEX(Blätter,ROW(A20)),FIND("]",INDEX(Blätter,ROW(A20)))+1,99)))</f>
        <v>-</v>
      </c>
      <c r="B123" s="221" t="str">
        <f ca="1">CONCATENATE("5.",A123)</f>
        <v>5.-</v>
      </c>
      <c r="C123" s="224" t="str">
        <f ca="1">IFERROR(IF(INDIRECT(CONCATENATE(A123,"!d13"))=Dropdown!$AI$6,"-",INDIRECT(CONCATENATE(A123,"!D13"))),"-")</f>
        <v>-</v>
      </c>
      <c r="D123" s="209"/>
      <c r="E123" s="211"/>
      <c r="F123" s="210"/>
      <c r="G123" s="219"/>
      <c r="H123" s="220"/>
      <c r="I123" s="220"/>
      <c r="J123" s="220"/>
      <c r="K123" s="220"/>
      <c r="L123" s="210"/>
    </row>
    <row r="124" spans="1:12" ht="54" hidden="1" customHeight="1" outlineLevel="1" x14ac:dyDescent="0.25">
      <c r="A124" s="207" t="str">
        <f t="shared" ref="A124:A130" ca="1" si="47">CONCATENATE("A / ",B124)</f>
        <v>A / 5.-.1</v>
      </c>
      <c r="B124" s="346" t="str">
        <f ca="1">CONCATENATE("5.",A123,".",ROW($A$1))</f>
        <v>5.-.1</v>
      </c>
      <c r="C124" s="98" t="str">
        <f t="shared" ref="C124:D130" ca="1" si="48">C114</f>
        <v>Contratto diritto di utilizzazione</v>
      </c>
      <c r="D124" s="106" t="str">
        <f t="shared" ca="1" si="48"/>
        <v>sempre</v>
      </c>
      <c r="E124" s="105" t="str">
        <f t="shared" ref="E124:E130" ca="1" si="49">CONCATENATE($B$4,$C$4,".A-",B124,".")</f>
        <v>MP.25.xxx.A-5.-.1.</v>
      </c>
      <c r="F124" s="106" t="str">
        <f t="shared" ref="F124:F130" ca="1" si="50">F114</f>
        <v>Ad. es. atto relativo all'utilizzazione della forza idrica, concessione per la verifica delle prestazioni in concessione, dei parametri dell'impianto e della titolarità</v>
      </c>
      <c r="G124" s="121"/>
      <c r="H124" s="43"/>
      <c r="I124" s="107" t="s">
        <v>178</v>
      </c>
      <c r="J124" s="107" t="s">
        <v>178</v>
      </c>
      <c r="K124" s="98"/>
      <c r="L124" s="106" t="str">
        <f t="shared" ref="L124:L130" ca="1" si="51">L114</f>
        <v>bspw. Wasserrechtsurkunde, Konzessionsvertrag
zur Überprüfung von Konzessionsleistungen, Kraftwerks-parameter, Eigentumsverhältnisse u.a.</v>
      </c>
    </row>
    <row r="125" spans="1:12" ht="25" hidden="1" outlineLevel="1" x14ac:dyDescent="0.25">
      <c r="A125" s="207" t="str">
        <f t="shared" ca="1" si="47"/>
        <v>A / 5.-.2</v>
      </c>
      <c r="B125" s="346" t="str">
        <f ca="1">CONCATENATE("5.",A123,".",ROW($A$2))</f>
        <v>5.-.2</v>
      </c>
      <c r="C125" s="98" t="str">
        <f t="shared" ca="1" si="48"/>
        <v>Attestazione di chi si assume il rischio tra le parti coinvolte</v>
      </c>
      <c r="D125" s="106" t="str">
        <f t="shared" ca="1" si="48"/>
        <v>se il richiedente stesso non è il gestore dell'impianto</v>
      </c>
      <c r="E125" s="105" t="str">
        <f t="shared" ca="1" si="49"/>
        <v>MP.25.xxx.A-5.-.2.</v>
      </c>
      <c r="F125" s="106" t="str">
        <f t="shared" ca="1" si="50"/>
        <v>Verifica della parte che si assume il rischio economico</v>
      </c>
      <c r="G125" s="121"/>
      <c r="H125" s="43"/>
      <c r="I125" s="107" t="s">
        <v>178</v>
      </c>
      <c r="J125" s="107" t="s">
        <v>178</v>
      </c>
      <c r="K125" s="98"/>
      <c r="L125" s="106" t="str">
        <f t="shared" ca="1" si="51"/>
        <v>nicht notwendiog, wenn Gesuchsteller = Betreiber dieser Anlage, d.h. zuoberst in der "Berechtigungskaskade"</v>
      </c>
    </row>
    <row r="126" spans="1:12" ht="66.75" hidden="1" customHeight="1" outlineLevel="1" x14ac:dyDescent="0.25">
      <c r="A126" s="207" t="str">
        <f t="shared" ca="1" si="47"/>
        <v>A / 5.-.3</v>
      </c>
      <c r="B126" s="346" t="str">
        <f ca="1">CONCATENATE("5.",A123,".",ROW($A$3))</f>
        <v>5.-.3</v>
      </c>
      <c r="C126" s="98" t="str">
        <f t="shared" ca="1" si="48"/>
        <v>In caso di impresa di approvvigionamento elettrico con contratto di acquisto o di fornitura</v>
      </c>
      <c r="D126" s="106" t="str">
        <f t="shared" ca="1" si="48"/>
        <v>qualora richiedente impresa di approvvigionamento elettrico con obbligo di acquisto di energia da tale impianto</v>
      </c>
      <c r="E126" s="105" t="str">
        <f t="shared" ca="1" si="49"/>
        <v>MP.25.xxx.A-5.-.3.</v>
      </c>
      <c r="F126" s="106" t="str">
        <f t="shared" ca="1" si="50"/>
        <v>Verifica dell'accettabilità secondo l'ordinanza del contratto di acquisto/fornitura</v>
      </c>
      <c r="G126" s="121"/>
      <c r="H126" s="43"/>
      <c r="I126" s="107" t="s">
        <v>178</v>
      </c>
      <c r="J126" s="107" t="s">
        <v>178</v>
      </c>
      <c r="K126" s="98"/>
      <c r="L126" s="106" t="str">
        <f t="shared" ca="1" si="51"/>
        <v>nicht notwendiog, wenn Gesuchsteller = Betreiber oder (Mit-)Eigentümer / Partner dieser Anlage ist</v>
      </c>
    </row>
    <row r="127" spans="1:12" ht="50" hidden="1" outlineLevel="1" x14ac:dyDescent="0.25">
      <c r="A127" s="207" t="str">
        <f t="shared" ca="1" si="47"/>
        <v>A / 5.-.4</v>
      </c>
      <c r="B127" s="346" t="str">
        <f ca="1">CONCATENATE("5.",A123,".",ROW($A$4))</f>
        <v>5.-.4</v>
      </c>
      <c r="C127" s="98" t="str">
        <f t="shared" ca="1" si="48"/>
        <v>Conto annuale certificato dalla società di revisione a livello dell'impianto per gli anni  2019 - 2024 (soltanto i conti che non sono già stati presentati l'anno precedente)</v>
      </c>
      <c r="D127" s="106" t="str">
        <f t="shared" ca="1" si="48"/>
        <v>sempre</v>
      </c>
      <c r="E127" s="105" t="str">
        <f t="shared" ca="1" si="49"/>
        <v>MP.25.xxx.A-5.-.4.</v>
      </c>
      <c r="F127" s="106" t="str">
        <f t="shared" ca="1" si="50"/>
        <v>Conti annuali dell'impianto (bilancio, conto economico, conto dei flussi di tesoreria) degli ultimi cinque anni, tra l'altro per la verifica della prassi di ammortamento e dei costi di produzione</v>
      </c>
      <c r="G127" s="121"/>
      <c r="H127" s="43"/>
      <c r="I127" s="107" t="s">
        <v>178</v>
      </c>
      <c r="J127" s="107" t="s">
        <v>178</v>
      </c>
      <c r="K127" s="98"/>
      <c r="L127" s="106" t="str">
        <f t="shared" ca="1" si="51"/>
        <v>Einzelabschluss Finanzbuchhaltung (Bilanz, Erfolgsrechnung, Geldflussrechnung) über fünf Jahre. Zur Überprüfung der Abschreibungspraxis, Gestehungskosten u.a.</v>
      </c>
    </row>
    <row r="128" spans="1:12" ht="50" hidden="1" outlineLevel="1" x14ac:dyDescent="0.25">
      <c r="A128" s="207" t="str">
        <f t="shared" ca="1" si="47"/>
        <v>A / 5.-.5</v>
      </c>
      <c r="B128" s="346" t="str">
        <f ca="1">CONCATENATE("5.",A123,".",ROW($A$5))</f>
        <v>5.-.5</v>
      </c>
      <c r="C128" s="98" t="str">
        <f t="shared" ca="1" si="48"/>
        <v>Planimetria dell'impianto</v>
      </c>
      <c r="D128" s="106" t="str">
        <f t="shared" ca="1" si="48"/>
        <v>sempre</v>
      </c>
      <c r="E128" s="105" t="str">
        <f t="shared" ca="1" si="49"/>
        <v>MP.25.xxx.A-5.-.5.</v>
      </c>
      <c r="F128" s="106" t="str">
        <f t="shared" ca="1" si="50"/>
        <v>Piano d'insieme o schema in cui sono visibili tutti gli elementi importanti riportati nella domanda, tra l'altro per la verifica  di eventuali collegamenti sul piano idraulico</v>
      </c>
      <c r="G128" s="121"/>
      <c r="H128" s="43"/>
      <c r="I128" s="107" t="s">
        <v>178</v>
      </c>
      <c r="J128" s="107" t="s">
        <v>178</v>
      </c>
      <c r="K128" s="98"/>
      <c r="L128" s="106" t="str">
        <f t="shared" ca="1" si="51"/>
        <v>Übersichtsplan oder Schema, wo alle wichtigen und im Gesuch aufgeführten Elemente ersichtlich sind. Zur Überprüfung einer allfälligen hydraulischen Verknüpfung u.a.</v>
      </c>
    </row>
    <row r="129" spans="1:12" ht="86.25" hidden="1" customHeight="1" outlineLevel="1" x14ac:dyDescent="0.25">
      <c r="A129" s="207" t="str">
        <f t="shared" ca="1" si="47"/>
        <v>A / 5.-.6</v>
      </c>
      <c r="B129" s="346" t="str">
        <f ca="1">CONCATENATE("5.",A123,".",ROW($A$6))</f>
        <v>5.-.6</v>
      </c>
      <c r="C129" s="106" t="str">
        <f t="shared" ca="1" si="48"/>
        <v>Attestazione dell'inserimento nel sistema della remunerazione a copertura dei costi per l’immissione in rete di energia elettrica, contributi d’investimento, finanziamento dei costi supplementari, indennizzi per risanamenti secondo la legge sulla protezione delle acque e altre misure di sostegno da parte degli enti pubblici</v>
      </c>
      <c r="D129" s="106" t="str">
        <f t="shared" ca="1" si="48"/>
        <v>qualora simili importi siano stati riportati nel modulo di domanda</v>
      </c>
      <c r="E129" s="105" t="str">
        <f t="shared" ca="1" si="49"/>
        <v>MP.25.xxx.A-5.-.6.</v>
      </c>
      <c r="F129" s="106" t="str">
        <f t="shared" ca="1" si="50"/>
        <v>Verifica ricavi da misure di sostengo pubblico</v>
      </c>
      <c r="G129" s="121"/>
      <c r="H129" s="43"/>
      <c r="I129" s="107" t="s">
        <v>178</v>
      </c>
      <c r="J129" s="107" t="s">
        <v>178</v>
      </c>
      <c r="K129" s="98"/>
      <c r="L129" s="106" t="str">
        <f t="shared" ca="1" si="51"/>
        <v>Nur notwendig, wenn solche Erlöse im Gesuchsformular eingetragen wurden (Ziffern KW-x/36, KW-x/38 oder KW-x/40)</v>
      </c>
    </row>
    <row r="130" spans="1:12" ht="81.75" hidden="1" customHeight="1" outlineLevel="1" x14ac:dyDescent="0.25">
      <c r="A130" s="592" t="str">
        <f t="shared" ca="1" si="47"/>
        <v>A / 5.-.7</v>
      </c>
      <c r="B130" s="594" t="str">
        <f ca="1">CONCATENATE("5.",A123,".",ROW($A$7))</f>
        <v>5.-.7</v>
      </c>
      <c r="C130" s="590" t="str">
        <f t="shared" ca="1" si="48"/>
        <v>Spiegazioni concernenti i costi di produzione secondo il rapporto di gestione 
(modulo Excel dell'allegato A-5.x.7)</v>
      </c>
      <c r="D130" s="588" t="str">
        <f t="shared" ca="1" si="48"/>
        <v>qualora simili importi siano stati riportati nel modulo di domanda</v>
      </c>
      <c r="E130" s="596" t="str">
        <f t="shared" ca="1" si="49"/>
        <v>MP.25.xxx.A-5.-.7.</v>
      </c>
      <c r="F130" s="96" t="str">
        <f t="shared" ca="1" si="50"/>
        <v>I dati concernenti i costi di produzione nel foglio Imp. 1 devono essere chiaramente plausibili in base ai conti annuali certificati o al modulo dell'allegato A / 5.1.7. Cliccare qui scaricare il modulo dell'allegato</v>
      </c>
      <c r="G130" s="587"/>
      <c r="H130" s="586"/>
      <c r="I130" s="584" t="s">
        <v>178</v>
      </c>
      <c r="J130" s="584" t="s">
        <v>178</v>
      </c>
      <c r="K130" s="585"/>
      <c r="L130" s="590" t="str">
        <f t="shared" ca="1" si="51"/>
        <v>Die Angaben zu den Gestehungskosten im Blatt KW-1 müssen anhand der testierten Abschlüsse oder anhand des Anhangformulars A / 5.1.7 eindeutig nachvollziehbar sein.</v>
      </c>
    </row>
    <row r="131" spans="1:12" hidden="1" outlineLevel="1" x14ac:dyDescent="0.25">
      <c r="A131" s="593"/>
      <c r="B131" s="595"/>
      <c r="C131" s="591"/>
      <c r="D131" s="589"/>
      <c r="E131" s="597"/>
      <c r="F131" s="215" t="s">
        <v>597</v>
      </c>
      <c r="G131" s="587"/>
      <c r="H131" s="586"/>
      <c r="I131" s="584"/>
      <c r="J131" s="584"/>
      <c r="K131" s="585"/>
      <c r="L131" s="591"/>
    </row>
    <row r="132" spans="1:12" ht="25" hidden="1" outlineLevel="1" x14ac:dyDescent="0.25">
      <c r="A132" s="207" t="str">
        <f ca="1">CONCATENATE("A / ",B132)</f>
        <v>A / 5.-.9</v>
      </c>
      <c r="B132" s="346" t="str">
        <f ca="1">CONCATENATE("5.",A123,".",ROW($A$9))</f>
        <v>5.-.9</v>
      </c>
      <c r="C132" s="226" t="str">
        <f ca="1">C122</f>
        <v>Dati sul profilo di produzione
(modulo Excel dell'allegato A-5.x.8)</v>
      </c>
      <c r="D132" s="106" t="str">
        <f ca="1">D122</f>
        <v>sempre</v>
      </c>
      <c r="E132" s="338" t="str">
        <f ca="1">CONCATENATE($B$4,$C$4,".A-",B132,".")</f>
        <v>MP.25.xxx.A-5.-.9.</v>
      </c>
      <c r="F132" s="98" t="str">
        <f ca="1">F122</f>
        <v>secondo l'art. 89 cpv. 2 OPEn è necessario specificare i profili orari</v>
      </c>
      <c r="G132" s="121"/>
      <c r="H132" s="223"/>
      <c r="I132" s="107" t="s">
        <v>178</v>
      </c>
      <c r="J132" s="107" t="s">
        <v>178</v>
      </c>
      <c r="K132" s="174"/>
      <c r="L132" s="225" t="str">
        <f ca="1">L122</f>
        <v>Stundenwerte für jede Zentrale zwingend, auch für Pumpzentralen und KEV-Anlagen.</v>
      </c>
    </row>
    <row r="133" spans="1:12" hidden="1" collapsed="1" x14ac:dyDescent="0.25">
      <c r="A133" s="209" t="str">
        <f ca="1">IF(ISERROR(MID(INDEX(Blätter,ROW(A21)),FIND("]",INDEX(Blätter,ROW(A21)))+1,99)),"-",IF(LEN(MID(INDEX(Blätter,ROW(A21)),FIND("]",INDEX(Blätter,ROW(A21)))+1,99))&gt;4,"-",MID(INDEX(Blätter,ROW(A21)),FIND("]",INDEX(Blätter,ROW(A21)))+1,99)))</f>
        <v>-</v>
      </c>
      <c r="B133" s="221" t="str">
        <f ca="1">CONCATENATE("5.",A133)</f>
        <v>5.-</v>
      </c>
      <c r="C133" s="224" t="str">
        <f ca="1">IFERROR(IF(INDIRECT(CONCATENATE(A133,"!d13"))=Dropdown!$AI$6,"-",INDIRECT(CONCATENATE(A133,"!D13"))),"-")</f>
        <v>-</v>
      </c>
      <c r="D133" s="209"/>
      <c r="E133" s="211"/>
      <c r="F133" s="210"/>
      <c r="G133" s="219"/>
      <c r="H133" s="220"/>
      <c r="I133" s="220"/>
      <c r="J133" s="220"/>
      <c r="K133" s="220"/>
      <c r="L133" s="210"/>
    </row>
    <row r="134" spans="1:12" ht="61.5" hidden="1" customHeight="1" outlineLevel="1" x14ac:dyDescent="0.25">
      <c r="A134" s="207" t="str">
        <f t="shared" ref="A134:A140" ca="1" si="52">CONCATENATE("A / ",B134)</f>
        <v>A / 5.-.1</v>
      </c>
      <c r="B134" s="346" t="str">
        <f ca="1">CONCATENATE("5.",A133,".",ROW($A$1))</f>
        <v>5.-.1</v>
      </c>
      <c r="C134" s="98" t="str">
        <f t="shared" ref="C134:D140" ca="1" si="53">C124</f>
        <v>Contratto diritto di utilizzazione</v>
      </c>
      <c r="D134" s="106" t="str">
        <f t="shared" ca="1" si="53"/>
        <v>sempre</v>
      </c>
      <c r="E134" s="105" t="str">
        <f t="shared" ref="E134:E140" ca="1" si="54">CONCATENATE($B$4,$C$4,".A-",B134,".")</f>
        <v>MP.25.xxx.A-5.-.1.</v>
      </c>
      <c r="F134" s="106" t="str">
        <f t="shared" ref="F134:F140" ca="1" si="55">F124</f>
        <v>Ad. es. atto relativo all'utilizzazione della forza idrica, concessione per la verifica delle prestazioni in concessione, dei parametri dell'impianto e della titolarità</v>
      </c>
      <c r="G134" s="121"/>
      <c r="H134" s="43"/>
      <c r="I134" s="107" t="s">
        <v>178</v>
      </c>
      <c r="J134" s="107" t="s">
        <v>178</v>
      </c>
      <c r="K134" s="98"/>
      <c r="L134" s="106" t="str">
        <f t="shared" ref="L134:L140" ca="1" si="56">L124</f>
        <v>bspw. Wasserrechtsurkunde, Konzessionsvertrag
zur Überprüfung von Konzessionsleistungen, Kraftwerks-parameter, Eigentumsverhältnisse u.a.</v>
      </c>
    </row>
    <row r="135" spans="1:12" ht="25" hidden="1" outlineLevel="1" x14ac:dyDescent="0.25">
      <c r="A135" s="207" t="str">
        <f t="shared" ca="1" si="52"/>
        <v>A / 5.-.2</v>
      </c>
      <c r="B135" s="346" t="str">
        <f ca="1">CONCATENATE("5.",A133,".",ROW($A$2))</f>
        <v>5.-.2</v>
      </c>
      <c r="C135" s="98" t="str">
        <f t="shared" ca="1" si="53"/>
        <v>Attestazione di chi si assume il rischio tra le parti coinvolte</v>
      </c>
      <c r="D135" s="106" t="str">
        <f t="shared" ca="1" si="53"/>
        <v>se il richiedente stesso non è il gestore dell'impianto</v>
      </c>
      <c r="E135" s="105" t="str">
        <f t="shared" ca="1" si="54"/>
        <v>MP.25.xxx.A-5.-.2.</v>
      </c>
      <c r="F135" s="106" t="str">
        <f t="shared" ca="1" si="55"/>
        <v>Verifica della parte che si assume il rischio economico</v>
      </c>
      <c r="G135" s="121"/>
      <c r="H135" s="43"/>
      <c r="I135" s="107" t="s">
        <v>178</v>
      </c>
      <c r="J135" s="107" t="s">
        <v>178</v>
      </c>
      <c r="K135" s="98"/>
      <c r="L135" s="106" t="str">
        <f t="shared" ca="1" si="56"/>
        <v>nicht notwendiog, wenn Gesuchsteller = Betreiber dieser Anlage, d.h. zuoberst in der "Berechtigungskaskade"</v>
      </c>
    </row>
    <row r="136" spans="1:12" ht="79.5" hidden="1" customHeight="1" outlineLevel="1" x14ac:dyDescent="0.25">
      <c r="A136" s="207" t="str">
        <f t="shared" ca="1" si="52"/>
        <v>A / 5.-.3</v>
      </c>
      <c r="B136" s="346" t="str">
        <f ca="1">CONCATENATE("5.",A133,".",ROW($A$3))</f>
        <v>5.-.3</v>
      </c>
      <c r="C136" s="98" t="str">
        <f t="shared" ca="1" si="53"/>
        <v>In caso di impresa di approvvigionamento elettrico con contratto di acquisto o di fornitura</v>
      </c>
      <c r="D136" s="106" t="str">
        <f t="shared" ca="1" si="53"/>
        <v>qualora richiedente impresa di approvvigionamento elettrico con obbligo di acquisto di energia da tale impianto</v>
      </c>
      <c r="E136" s="105" t="str">
        <f t="shared" ca="1" si="54"/>
        <v>MP.25.xxx.A-5.-.3.</v>
      </c>
      <c r="F136" s="106" t="str">
        <f t="shared" ca="1" si="55"/>
        <v>Verifica dell'accettabilità secondo l'ordinanza del contratto di acquisto/fornitura</v>
      </c>
      <c r="G136" s="121"/>
      <c r="H136" s="43"/>
      <c r="I136" s="107" t="s">
        <v>178</v>
      </c>
      <c r="J136" s="107" t="s">
        <v>178</v>
      </c>
      <c r="K136" s="98"/>
      <c r="L136" s="106" t="str">
        <f t="shared" ca="1" si="56"/>
        <v>nicht notwendiog, wenn Gesuchsteller = Betreiber oder (Mit-)Eigentümer / Partner dieser Anlage ist</v>
      </c>
    </row>
    <row r="137" spans="1:12" ht="50" hidden="1" outlineLevel="1" x14ac:dyDescent="0.25">
      <c r="A137" s="207" t="str">
        <f t="shared" ca="1" si="52"/>
        <v>A / 5.-.4</v>
      </c>
      <c r="B137" s="346" t="str">
        <f ca="1">CONCATENATE("5.",A133,".",ROW($A$4))</f>
        <v>5.-.4</v>
      </c>
      <c r="C137" s="98" t="str">
        <f t="shared" ca="1" si="53"/>
        <v>Conto annuale certificato dalla società di revisione a livello dell'impianto per gli anni  2019 - 2024 (soltanto i conti che non sono già stati presentati l'anno precedente)</v>
      </c>
      <c r="D137" s="106" t="str">
        <f t="shared" ca="1" si="53"/>
        <v>sempre</v>
      </c>
      <c r="E137" s="105" t="str">
        <f t="shared" ca="1" si="54"/>
        <v>MP.25.xxx.A-5.-.4.</v>
      </c>
      <c r="F137" s="106" t="str">
        <f t="shared" ca="1" si="55"/>
        <v>Conti annuali dell'impianto (bilancio, conto economico, conto dei flussi di tesoreria) degli ultimi cinque anni, tra l'altro per la verifica della prassi di ammortamento e dei costi di produzione</v>
      </c>
      <c r="G137" s="121"/>
      <c r="H137" s="43"/>
      <c r="I137" s="107" t="s">
        <v>178</v>
      </c>
      <c r="J137" s="107" t="s">
        <v>178</v>
      </c>
      <c r="K137" s="98"/>
      <c r="L137" s="106" t="str">
        <f t="shared" ca="1" si="56"/>
        <v>Einzelabschluss Finanzbuchhaltung (Bilanz, Erfolgsrechnung, Geldflussrechnung) über fünf Jahre. Zur Überprüfung der Abschreibungspraxis, Gestehungskosten u.a.</v>
      </c>
    </row>
    <row r="138" spans="1:12" ht="50" hidden="1" outlineLevel="1" x14ac:dyDescent="0.25">
      <c r="A138" s="207" t="str">
        <f t="shared" ca="1" si="52"/>
        <v>A / 5.-.5</v>
      </c>
      <c r="B138" s="346" t="str">
        <f ca="1">CONCATENATE("5.",A133,".",ROW($A$5))</f>
        <v>5.-.5</v>
      </c>
      <c r="C138" s="98" t="str">
        <f t="shared" ca="1" si="53"/>
        <v>Planimetria dell'impianto</v>
      </c>
      <c r="D138" s="106" t="str">
        <f t="shared" ca="1" si="53"/>
        <v>sempre</v>
      </c>
      <c r="E138" s="105" t="str">
        <f t="shared" ca="1" si="54"/>
        <v>MP.25.xxx.A-5.-.5.</v>
      </c>
      <c r="F138" s="106" t="str">
        <f t="shared" ca="1" si="55"/>
        <v>Piano d'insieme o schema in cui sono visibili tutti gli elementi importanti riportati nella domanda, tra l'altro per la verifica  di eventuali collegamenti sul piano idraulico</v>
      </c>
      <c r="G138" s="121"/>
      <c r="H138" s="43"/>
      <c r="I138" s="107" t="s">
        <v>178</v>
      </c>
      <c r="J138" s="107" t="s">
        <v>178</v>
      </c>
      <c r="K138" s="98"/>
      <c r="L138" s="106" t="str">
        <f t="shared" ca="1" si="56"/>
        <v>Übersichtsplan oder Schema, wo alle wichtigen und im Gesuch aufgeführten Elemente ersichtlich sind. Zur Überprüfung einer allfälligen hydraulischen Verknüpfung u.a.</v>
      </c>
    </row>
    <row r="139" spans="1:12" ht="93" hidden="1" customHeight="1" outlineLevel="1" x14ac:dyDescent="0.25">
      <c r="A139" s="207" t="str">
        <f t="shared" ca="1" si="52"/>
        <v>A / 5.-.6</v>
      </c>
      <c r="B139" s="346" t="str">
        <f ca="1">CONCATENATE("5.",A133,".",ROW($A$6))</f>
        <v>5.-.6</v>
      </c>
      <c r="C139" s="106" t="str">
        <f t="shared" ca="1" si="53"/>
        <v>Attestazione dell'inserimento nel sistema della remunerazione a copertura dei costi per l’immissione in rete di energia elettrica, contributi d’investimento, finanziamento dei costi supplementari, indennizzi per risanamenti secondo la legge sulla protezione delle acque e altre misure di sostegno da parte degli enti pubblici</v>
      </c>
      <c r="D139" s="106" t="str">
        <f t="shared" ca="1" si="53"/>
        <v>qualora simili importi siano stati riportati nel modulo di domanda</v>
      </c>
      <c r="E139" s="105" t="str">
        <f t="shared" ca="1" si="54"/>
        <v>MP.25.xxx.A-5.-.6.</v>
      </c>
      <c r="F139" s="106" t="str">
        <f t="shared" ca="1" si="55"/>
        <v>Verifica ricavi da misure di sostengo pubblico</v>
      </c>
      <c r="G139" s="121"/>
      <c r="H139" s="43"/>
      <c r="I139" s="107" t="s">
        <v>178</v>
      </c>
      <c r="J139" s="107" t="s">
        <v>178</v>
      </c>
      <c r="K139" s="98"/>
      <c r="L139" s="106" t="str">
        <f t="shared" ca="1" si="56"/>
        <v>Nur notwendig, wenn solche Erlöse im Gesuchsformular eingetragen wurden (Ziffern KW-x/36, KW-x/38 oder KW-x/40)</v>
      </c>
    </row>
    <row r="140" spans="1:12" ht="81" hidden="1" customHeight="1" outlineLevel="1" x14ac:dyDescent="0.25">
      <c r="A140" s="592" t="str">
        <f t="shared" ca="1" si="52"/>
        <v>A / 5.-.7</v>
      </c>
      <c r="B140" s="594" t="str">
        <f ca="1">CONCATENATE("5.",A133,".",ROW($A$7))</f>
        <v>5.-.7</v>
      </c>
      <c r="C140" s="590" t="str">
        <f t="shared" ca="1" si="53"/>
        <v>Spiegazioni concernenti i costi di produzione secondo il rapporto di gestione 
(modulo Excel dell'allegato A-5.x.7)</v>
      </c>
      <c r="D140" s="588" t="str">
        <f t="shared" ca="1" si="53"/>
        <v>qualora simili importi siano stati riportati nel modulo di domanda</v>
      </c>
      <c r="E140" s="596" t="str">
        <f t="shared" ca="1" si="54"/>
        <v>MP.25.xxx.A-5.-.7.</v>
      </c>
      <c r="F140" s="96" t="str">
        <f t="shared" ca="1" si="55"/>
        <v>I dati concernenti i costi di produzione nel foglio Imp. 1 devono essere chiaramente plausibili in base ai conti annuali certificati o al modulo dell'allegato A / 5.1.7. Cliccare qui scaricare il modulo dell'allegato</v>
      </c>
      <c r="G140" s="587"/>
      <c r="H140" s="586"/>
      <c r="I140" s="584" t="s">
        <v>178</v>
      </c>
      <c r="J140" s="584" t="s">
        <v>178</v>
      </c>
      <c r="K140" s="585"/>
      <c r="L140" s="590" t="str">
        <f t="shared" ca="1" si="56"/>
        <v>Die Angaben zu den Gestehungskosten im Blatt KW-1 müssen anhand der testierten Abschlüsse oder anhand des Anhangformulars A / 5.1.7 eindeutig nachvollziehbar sein.</v>
      </c>
    </row>
    <row r="141" spans="1:12" hidden="1" outlineLevel="1" x14ac:dyDescent="0.25">
      <c r="A141" s="593"/>
      <c r="B141" s="595"/>
      <c r="C141" s="591"/>
      <c r="D141" s="589"/>
      <c r="E141" s="597"/>
      <c r="F141" s="215" t="s">
        <v>597</v>
      </c>
      <c r="G141" s="587"/>
      <c r="H141" s="586"/>
      <c r="I141" s="584"/>
      <c r="J141" s="584"/>
      <c r="K141" s="585"/>
      <c r="L141" s="591"/>
    </row>
    <row r="142" spans="1:12" ht="25" hidden="1" outlineLevel="1" x14ac:dyDescent="0.25">
      <c r="A142" s="207" t="str">
        <f ca="1">CONCATENATE("A / ",B142)</f>
        <v>A / 5.-.9</v>
      </c>
      <c r="B142" s="346" t="str">
        <f ca="1">CONCATENATE("5.",A133,".",ROW($A$9))</f>
        <v>5.-.9</v>
      </c>
      <c r="C142" s="226" t="str">
        <f ca="1">C132</f>
        <v>Dati sul profilo di produzione
(modulo Excel dell'allegato A-5.x.8)</v>
      </c>
      <c r="D142" s="106" t="str">
        <f ca="1">D132</f>
        <v>sempre</v>
      </c>
      <c r="E142" s="338" t="str">
        <f ca="1">CONCATENATE($B$4,$C$4,".A-",B142,".")</f>
        <v>MP.25.xxx.A-5.-.9.</v>
      </c>
      <c r="F142" s="98" t="str">
        <f ca="1">F132</f>
        <v>secondo l'art. 89 cpv. 2 OPEn è necessario specificare i profili orari</v>
      </c>
      <c r="G142" s="121"/>
      <c r="H142" s="223"/>
      <c r="I142" s="107" t="s">
        <v>178</v>
      </c>
      <c r="J142" s="107" t="s">
        <v>178</v>
      </c>
      <c r="K142" s="174"/>
      <c r="L142" s="225" t="str">
        <f ca="1">L132</f>
        <v>Stundenwerte für jede Zentrale zwingend, auch für Pumpzentralen und KEV-Anlagen.</v>
      </c>
    </row>
    <row r="143" spans="1:12" hidden="1" collapsed="1" x14ac:dyDescent="0.25">
      <c r="A143" s="209" t="str">
        <f ca="1">IF(ISERROR(MID(INDEX(Blätter,ROW(A22)),FIND("]",INDEX(Blätter,ROW(A22)))+1,99)),"-",IF(LEN(MID(INDEX(Blätter,ROW(A22)),FIND("]",INDEX(Blätter,ROW(A22)))+1,99))&gt;4,"-",MID(INDEX(Blätter,ROW(A22)),FIND("]",INDEX(Blätter,ROW(A22)))+1,99)))</f>
        <v>-</v>
      </c>
      <c r="B143" s="221" t="str">
        <f ca="1">CONCATENATE("5.",A143)</f>
        <v>5.-</v>
      </c>
      <c r="C143" s="224" t="str">
        <f ca="1">IFERROR(IF(INDIRECT(CONCATENATE(A143,"!d13"))=Dropdown!$AI$6,"-",INDIRECT(CONCATENATE(A143,"!D13"))),"-")</f>
        <v>-</v>
      </c>
      <c r="D143" s="209"/>
      <c r="E143" s="211"/>
      <c r="F143" s="210"/>
      <c r="G143" s="219"/>
      <c r="H143" s="220"/>
      <c r="I143" s="220"/>
      <c r="J143" s="220"/>
      <c r="K143" s="220"/>
      <c r="L143" s="210"/>
    </row>
    <row r="144" spans="1:12" ht="55.5" hidden="1" customHeight="1" outlineLevel="1" x14ac:dyDescent="0.25">
      <c r="A144" s="207" t="str">
        <f t="shared" ref="A144:A150" ca="1" si="57">CONCATENATE("A / ",B144)</f>
        <v>A / 5.-.1</v>
      </c>
      <c r="B144" s="346" t="str">
        <f ca="1">CONCATENATE("5.",A143,".",ROW($A$1))</f>
        <v>5.-.1</v>
      </c>
      <c r="C144" s="98" t="str">
        <f t="shared" ref="C144:D150" ca="1" si="58">C134</f>
        <v>Contratto diritto di utilizzazione</v>
      </c>
      <c r="D144" s="106" t="str">
        <f t="shared" ca="1" si="58"/>
        <v>sempre</v>
      </c>
      <c r="E144" s="105" t="str">
        <f t="shared" ref="E144:E150" ca="1" si="59">CONCATENATE($B$4,$C$4,".A-",B144,".")</f>
        <v>MP.25.xxx.A-5.-.1.</v>
      </c>
      <c r="F144" s="106" t="str">
        <f t="shared" ref="F144:F150" ca="1" si="60">F134</f>
        <v>Ad. es. atto relativo all'utilizzazione della forza idrica, concessione per la verifica delle prestazioni in concessione, dei parametri dell'impianto e della titolarità</v>
      </c>
      <c r="G144" s="121"/>
      <c r="H144" s="43"/>
      <c r="I144" s="107" t="s">
        <v>178</v>
      </c>
      <c r="J144" s="107" t="s">
        <v>178</v>
      </c>
      <c r="K144" s="98"/>
      <c r="L144" s="106" t="str">
        <f t="shared" ref="L144:L150" ca="1" si="61">L134</f>
        <v>bspw. Wasserrechtsurkunde, Konzessionsvertrag
zur Überprüfung von Konzessionsleistungen, Kraftwerks-parameter, Eigentumsverhältnisse u.a.</v>
      </c>
    </row>
    <row r="145" spans="1:12" ht="25" hidden="1" outlineLevel="1" x14ac:dyDescent="0.25">
      <c r="A145" s="207" t="str">
        <f t="shared" ca="1" si="57"/>
        <v>A / 5.-.2</v>
      </c>
      <c r="B145" s="346" t="str">
        <f ca="1">CONCATENATE("5.",A143,".",ROW($A$2))</f>
        <v>5.-.2</v>
      </c>
      <c r="C145" s="98" t="str">
        <f t="shared" ca="1" si="58"/>
        <v>Attestazione di chi si assume il rischio tra le parti coinvolte</v>
      </c>
      <c r="D145" s="106" t="str">
        <f t="shared" ca="1" si="58"/>
        <v>se il richiedente stesso non è il gestore dell'impianto</v>
      </c>
      <c r="E145" s="105" t="str">
        <f t="shared" ca="1" si="59"/>
        <v>MP.25.xxx.A-5.-.2.</v>
      </c>
      <c r="F145" s="106" t="str">
        <f t="shared" ca="1" si="60"/>
        <v>Verifica della parte che si assume il rischio economico</v>
      </c>
      <c r="G145" s="121"/>
      <c r="H145" s="43"/>
      <c r="I145" s="107" t="s">
        <v>178</v>
      </c>
      <c r="J145" s="107" t="s">
        <v>178</v>
      </c>
      <c r="K145" s="98"/>
      <c r="L145" s="106" t="str">
        <f t="shared" ca="1" si="61"/>
        <v>nicht notwendiog, wenn Gesuchsteller = Betreiber dieser Anlage, d.h. zuoberst in der "Berechtigungskaskade"</v>
      </c>
    </row>
    <row r="146" spans="1:12" ht="74.25" hidden="1" customHeight="1" outlineLevel="1" x14ac:dyDescent="0.25">
      <c r="A146" s="207" t="str">
        <f t="shared" ca="1" si="57"/>
        <v>A / 5.-.3</v>
      </c>
      <c r="B146" s="346" t="str">
        <f ca="1">CONCATENATE("5.",A143,".",ROW($A$3))</f>
        <v>5.-.3</v>
      </c>
      <c r="C146" s="98" t="str">
        <f t="shared" ca="1" si="58"/>
        <v>In caso di impresa di approvvigionamento elettrico con contratto di acquisto o di fornitura</v>
      </c>
      <c r="D146" s="106" t="str">
        <f t="shared" ca="1" si="58"/>
        <v>qualora richiedente impresa di approvvigionamento elettrico con obbligo di acquisto di energia da tale impianto</v>
      </c>
      <c r="E146" s="105" t="str">
        <f t="shared" ca="1" si="59"/>
        <v>MP.25.xxx.A-5.-.3.</v>
      </c>
      <c r="F146" s="106" t="str">
        <f t="shared" ca="1" si="60"/>
        <v>Verifica dell'accettabilità secondo l'ordinanza del contratto di acquisto/fornitura</v>
      </c>
      <c r="G146" s="121"/>
      <c r="H146" s="43"/>
      <c r="I146" s="107" t="s">
        <v>178</v>
      </c>
      <c r="J146" s="107" t="s">
        <v>178</v>
      </c>
      <c r="K146" s="98"/>
      <c r="L146" s="106" t="str">
        <f t="shared" ca="1" si="61"/>
        <v>nicht notwendiog, wenn Gesuchsteller = Betreiber oder (Mit-)Eigentümer / Partner dieser Anlage ist</v>
      </c>
    </row>
    <row r="147" spans="1:12" ht="50" hidden="1" outlineLevel="1" x14ac:dyDescent="0.25">
      <c r="A147" s="207" t="str">
        <f t="shared" ca="1" si="57"/>
        <v>A / 5.-.4</v>
      </c>
      <c r="B147" s="346" t="str">
        <f ca="1">CONCATENATE("5.",A143,".",ROW($A$4))</f>
        <v>5.-.4</v>
      </c>
      <c r="C147" s="98" t="str">
        <f t="shared" ca="1" si="58"/>
        <v>Conto annuale certificato dalla società di revisione a livello dell'impianto per gli anni  2019 - 2024 (soltanto i conti che non sono già stati presentati l'anno precedente)</v>
      </c>
      <c r="D147" s="106" t="str">
        <f t="shared" ca="1" si="58"/>
        <v>sempre</v>
      </c>
      <c r="E147" s="105" t="str">
        <f t="shared" ca="1" si="59"/>
        <v>MP.25.xxx.A-5.-.4.</v>
      </c>
      <c r="F147" s="106" t="str">
        <f t="shared" ca="1" si="60"/>
        <v>Conti annuali dell'impianto (bilancio, conto economico, conto dei flussi di tesoreria) degli ultimi cinque anni, tra l'altro per la verifica della prassi di ammortamento e dei costi di produzione</v>
      </c>
      <c r="G147" s="121"/>
      <c r="H147" s="43"/>
      <c r="I147" s="107" t="s">
        <v>178</v>
      </c>
      <c r="J147" s="107" t="s">
        <v>178</v>
      </c>
      <c r="K147" s="98"/>
      <c r="L147" s="106" t="str">
        <f t="shared" ca="1" si="61"/>
        <v>Einzelabschluss Finanzbuchhaltung (Bilanz, Erfolgsrechnung, Geldflussrechnung) über fünf Jahre. Zur Überprüfung der Abschreibungspraxis, Gestehungskosten u.a.</v>
      </c>
    </row>
    <row r="148" spans="1:12" ht="50" hidden="1" outlineLevel="1" x14ac:dyDescent="0.25">
      <c r="A148" s="207" t="str">
        <f t="shared" ca="1" si="57"/>
        <v>A / 5.-.5</v>
      </c>
      <c r="B148" s="346" t="str">
        <f ca="1">CONCATENATE("5.",A143,".",ROW($A$5))</f>
        <v>5.-.5</v>
      </c>
      <c r="C148" s="98" t="str">
        <f t="shared" ca="1" si="58"/>
        <v>Planimetria dell'impianto</v>
      </c>
      <c r="D148" s="106" t="str">
        <f t="shared" ca="1" si="58"/>
        <v>sempre</v>
      </c>
      <c r="E148" s="105" t="str">
        <f t="shared" ca="1" si="59"/>
        <v>MP.25.xxx.A-5.-.5.</v>
      </c>
      <c r="F148" s="106" t="str">
        <f t="shared" ca="1" si="60"/>
        <v>Piano d'insieme o schema in cui sono visibili tutti gli elementi importanti riportati nella domanda, tra l'altro per la verifica  di eventuali collegamenti sul piano idraulico</v>
      </c>
      <c r="G148" s="121"/>
      <c r="H148" s="43"/>
      <c r="I148" s="107" t="s">
        <v>178</v>
      </c>
      <c r="J148" s="107" t="s">
        <v>178</v>
      </c>
      <c r="K148" s="98"/>
      <c r="L148" s="106" t="str">
        <f t="shared" ca="1" si="61"/>
        <v>Übersichtsplan oder Schema, wo alle wichtigen und im Gesuch aufgeführten Elemente ersichtlich sind. Zur Überprüfung einer allfälligen hydraulischen Verknüpfung u.a.</v>
      </c>
    </row>
    <row r="149" spans="1:12" ht="93.75" hidden="1" customHeight="1" outlineLevel="1" x14ac:dyDescent="0.25">
      <c r="A149" s="207" t="str">
        <f t="shared" ca="1" si="57"/>
        <v>A / 5.-.6</v>
      </c>
      <c r="B149" s="346" t="str">
        <f ca="1">CONCATENATE("5.",A143,".",ROW($A$6))</f>
        <v>5.-.6</v>
      </c>
      <c r="C149" s="106" t="str">
        <f t="shared" ca="1" si="58"/>
        <v>Attestazione dell'inserimento nel sistema della remunerazione a copertura dei costi per l’immissione in rete di energia elettrica, contributi d’investimento, finanziamento dei costi supplementari, indennizzi per risanamenti secondo la legge sulla protezione delle acque e altre misure di sostegno da parte degli enti pubblici</v>
      </c>
      <c r="D149" s="106" t="str">
        <f t="shared" ca="1" si="58"/>
        <v>qualora simili importi siano stati riportati nel modulo di domanda</v>
      </c>
      <c r="E149" s="105" t="str">
        <f t="shared" ca="1" si="59"/>
        <v>MP.25.xxx.A-5.-.6.</v>
      </c>
      <c r="F149" s="106" t="str">
        <f t="shared" ca="1" si="60"/>
        <v>Verifica ricavi da misure di sostengo pubblico</v>
      </c>
      <c r="G149" s="121"/>
      <c r="H149" s="43"/>
      <c r="I149" s="107" t="s">
        <v>178</v>
      </c>
      <c r="J149" s="107" t="s">
        <v>178</v>
      </c>
      <c r="K149" s="98"/>
      <c r="L149" s="106" t="str">
        <f t="shared" ca="1" si="61"/>
        <v>Nur notwendig, wenn solche Erlöse im Gesuchsformular eingetragen wurden (Ziffern KW-x/36, KW-x/38 oder KW-x/40)</v>
      </c>
    </row>
    <row r="150" spans="1:12" ht="78.75" hidden="1" customHeight="1" outlineLevel="1" x14ac:dyDescent="0.25">
      <c r="A150" s="592" t="str">
        <f t="shared" ca="1" si="57"/>
        <v>A / 5.-.7</v>
      </c>
      <c r="B150" s="594" t="str">
        <f ca="1">CONCATENATE("5.",A143,".",ROW($A$7))</f>
        <v>5.-.7</v>
      </c>
      <c r="C150" s="590" t="str">
        <f t="shared" ca="1" si="58"/>
        <v>Spiegazioni concernenti i costi di produzione secondo il rapporto di gestione 
(modulo Excel dell'allegato A-5.x.7)</v>
      </c>
      <c r="D150" s="588" t="str">
        <f t="shared" ca="1" si="58"/>
        <v>qualora simili importi siano stati riportati nel modulo di domanda</v>
      </c>
      <c r="E150" s="596" t="str">
        <f t="shared" ca="1" si="59"/>
        <v>MP.25.xxx.A-5.-.7.</v>
      </c>
      <c r="F150" s="96" t="str">
        <f t="shared" ca="1" si="60"/>
        <v>I dati concernenti i costi di produzione nel foglio Imp. 1 devono essere chiaramente plausibili in base ai conti annuali certificati o al modulo dell'allegato A / 5.1.7. Cliccare qui scaricare il modulo dell'allegato</v>
      </c>
      <c r="G150" s="587"/>
      <c r="H150" s="586"/>
      <c r="I150" s="584" t="s">
        <v>178</v>
      </c>
      <c r="J150" s="584" t="s">
        <v>178</v>
      </c>
      <c r="K150" s="585"/>
      <c r="L150" s="590" t="str">
        <f t="shared" ca="1" si="61"/>
        <v>Die Angaben zu den Gestehungskosten im Blatt KW-1 müssen anhand der testierten Abschlüsse oder anhand des Anhangformulars A / 5.1.7 eindeutig nachvollziehbar sein.</v>
      </c>
    </row>
    <row r="151" spans="1:12" hidden="1" outlineLevel="1" x14ac:dyDescent="0.25">
      <c r="A151" s="593"/>
      <c r="B151" s="595"/>
      <c r="C151" s="591"/>
      <c r="D151" s="589"/>
      <c r="E151" s="597"/>
      <c r="F151" s="215" t="s">
        <v>597</v>
      </c>
      <c r="G151" s="587"/>
      <c r="H151" s="586"/>
      <c r="I151" s="584"/>
      <c r="J151" s="584"/>
      <c r="K151" s="585"/>
      <c r="L151" s="591"/>
    </row>
    <row r="152" spans="1:12" ht="25" hidden="1" outlineLevel="1" x14ac:dyDescent="0.25">
      <c r="A152" s="207" t="str">
        <f ca="1">CONCATENATE("A / ",B152)</f>
        <v>A / 5.-.9</v>
      </c>
      <c r="B152" s="346" t="str">
        <f ca="1">CONCATENATE("5.",A143,".",ROW($A$9))</f>
        <v>5.-.9</v>
      </c>
      <c r="C152" s="226" t="str">
        <f ca="1">C142</f>
        <v>Dati sul profilo di produzione
(modulo Excel dell'allegato A-5.x.8)</v>
      </c>
      <c r="D152" s="106" t="str">
        <f ca="1">D142</f>
        <v>sempre</v>
      </c>
      <c r="E152" s="338" t="str">
        <f ca="1">CONCATENATE($B$4,$C$4,".A-",B152,".")</f>
        <v>MP.25.xxx.A-5.-.9.</v>
      </c>
      <c r="F152" s="98" t="str">
        <f ca="1">F142</f>
        <v>secondo l'art. 89 cpv. 2 OPEn è necessario specificare i profili orari</v>
      </c>
      <c r="G152" s="121"/>
      <c r="H152" s="223"/>
      <c r="I152" s="107" t="s">
        <v>178</v>
      </c>
      <c r="J152" s="107" t="s">
        <v>178</v>
      </c>
      <c r="K152" s="174"/>
      <c r="L152" s="225" t="str">
        <f ca="1">L142</f>
        <v>Stundenwerte für jede Zentrale zwingend, auch für Pumpzentralen und KEV-Anlagen.</v>
      </c>
    </row>
    <row r="153" spans="1:12" hidden="1" collapsed="1" x14ac:dyDescent="0.25">
      <c r="A153" s="209" t="str">
        <f ca="1">IF(ISERROR(MID(INDEX(Blätter,ROW(A23)),FIND("]",INDEX(Blätter,ROW(A23)))+1,99)),"-",IF(LEN(MID(INDEX(Blätter,ROW(A23)),FIND("]",INDEX(Blätter,ROW(A23)))+1,99))&gt;4,"-",MID(INDEX(Blätter,ROW(A23)),FIND("]",INDEX(Blätter,ROW(A23)))+1,99)))</f>
        <v>-</v>
      </c>
      <c r="B153" s="221" t="str">
        <f ca="1">CONCATENATE("5.",A153)</f>
        <v>5.-</v>
      </c>
      <c r="C153" s="224" t="str">
        <f ca="1">IFERROR(IF(INDIRECT(CONCATENATE(A153,"!d13"))=Dropdown!$AI$6,"-",INDIRECT(CONCATENATE(A153,"!D13"))),"-")</f>
        <v>-</v>
      </c>
      <c r="D153" s="209"/>
      <c r="E153" s="211"/>
      <c r="F153" s="210"/>
      <c r="G153" s="219"/>
      <c r="H153" s="220"/>
      <c r="I153" s="220"/>
      <c r="J153" s="220"/>
      <c r="K153" s="220"/>
      <c r="L153" s="210"/>
    </row>
    <row r="154" spans="1:12" ht="57" hidden="1" customHeight="1" outlineLevel="1" x14ac:dyDescent="0.25">
      <c r="A154" s="207" t="str">
        <f t="shared" ref="A154:A160" ca="1" si="62">CONCATENATE("A / ",B154)</f>
        <v>A / 5.-.1</v>
      </c>
      <c r="B154" s="346" t="str">
        <f ca="1">CONCATENATE("5.",A153,".",ROW($A$1))</f>
        <v>5.-.1</v>
      </c>
      <c r="C154" s="98" t="str">
        <f t="shared" ref="C154:D160" ca="1" si="63">C144</f>
        <v>Contratto diritto di utilizzazione</v>
      </c>
      <c r="D154" s="106" t="str">
        <f t="shared" ca="1" si="63"/>
        <v>sempre</v>
      </c>
      <c r="E154" s="105" t="str">
        <f t="shared" ref="E154:E160" ca="1" si="64">CONCATENATE($B$4,$C$4,".A-",B154,".")</f>
        <v>MP.25.xxx.A-5.-.1.</v>
      </c>
      <c r="F154" s="106" t="str">
        <f t="shared" ref="F154:F160" ca="1" si="65">F144</f>
        <v>Ad. es. atto relativo all'utilizzazione della forza idrica, concessione per la verifica delle prestazioni in concessione, dei parametri dell'impianto e della titolarità</v>
      </c>
      <c r="G154" s="121"/>
      <c r="H154" s="43"/>
      <c r="I154" s="107" t="s">
        <v>178</v>
      </c>
      <c r="J154" s="107" t="s">
        <v>178</v>
      </c>
      <c r="K154" s="98"/>
      <c r="L154" s="106" t="str">
        <f t="shared" ref="L154:L160" ca="1" si="66">L144</f>
        <v>bspw. Wasserrechtsurkunde, Konzessionsvertrag
zur Überprüfung von Konzessionsleistungen, Kraftwerks-parameter, Eigentumsverhältnisse u.a.</v>
      </c>
    </row>
    <row r="155" spans="1:12" ht="25" hidden="1" outlineLevel="1" x14ac:dyDescent="0.25">
      <c r="A155" s="207" t="str">
        <f t="shared" ca="1" si="62"/>
        <v>A / 5.-.2</v>
      </c>
      <c r="B155" s="346" t="str">
        <f ca="1">CONCATENATE("5.",A153,".",ROW($A$2))</f>
        <v>5.-.2</v>
      </c>
      <c r="C155" s="98" t="str">
        <f t="shared" ca="1" si="63"/>
        <v>Attestazione di chi si assume il rischio tra le parti coinvolte</v>
      </c>
      <c r="D155" s="106" t="str">
        <f t="shared" ca="1" si="63"/>
        <v>se il richiedente stesso non è il gestore dell'impianto</v>
      </c>
      <c r="E155" s="105" t="str">
        <f t="shared" ca="1" si="64"/>
        <v>MP.25.xxx.A-5.-.2.</v>
      </c>
      <c r="F155" s="106" t="str">
        <f t="shared" ca="1" si="65"/>
        <v>Verifica della parte che si assume il rischio economico</v>
      </c>
      <c r="G155" s="121"/>
      <c r="H155" s="43"/>
      <c r="I155" s="107" t="s">
        <v>178</v>
      </c>
      <c r="J155" s="107" t="s">
        <v>178</v>
      </c>
      <c r="K155" s="98"/>
      <c r="L155" s="106" t="str">
        <f t="shared" ca="1" si="66"/>
        <v>nicht notwendiog, wenn Gesuchsteller = Betreiber dieser Anlage, d.h. zuoberst in der "Berechtigungskaskade"</v>
      </c>
    </row>
    <row r="156" spans="1:12" ht="75" hidden="1" customHeight="1" outlineLevel="1" x14ac:dyDescent="0.25">
      <c r="A156" s="207" t="str">
        <f t="shared" ca="1" si="62"/>
        <v>A / 5.-.3</v>
      </c>
      <c r="B156" s="346" t="str">
        <f ca="1">CONCATENATE("5.",A153,".",ROW($A$3))</f>
        <v>5.-.3</v>
      </c>
      <c r="C156" s="98" t="str">
        <f t="shared" ca="1" si="63"/>
        <v>In caso di impresa di approvvigionamento elettrico con contratto di acquisto o di fornitura</v>
      </c>
      <c r="D156" s="106" t="str">
        <f t="shared" ca="1" si="63"/>
        <v>qualora richiedente impresa di approvvigionamento elettrico con obbligo di acquisto di energia da tale impianto</v>
      </c>
      <c r="E156" s="105" t="str">
        <f t="shared" ca="1" si="64"/>
        <v>MP.25.xxx.A-5.-.3.</v>
      </c>
      <c r="F156" s="106" t="str">
        <f t="shared" ca="1" si="65"/>
        <v>Verifica dell'accettabilità secondo l'ordinanza del contratto di acquisto/fornitura</v>
      </c>
      <c r="G156" s="121"/>
      <c r="H156" s="43"/>
      <c r="I156" s="107" t="s">
        <v>178</v>
      </c>
      <c r="J156" s="107" t="s">
        <v>178</v>
      </c>
      <c r="K156" s="98"/>
      <c r="L156" s="106" t="str">
        <f t="shared" ca="1" si="66"/>
        <v>nicht notwendiog, wenn Gesuchsteller = Betreiber oder (Mit-)Eigentümer / Partner dieser Anlage ist</v>
      </c>
    </row>
    <row r="157" spans="1:12" ht="50" hidden="1" outlineLevel="1" x14ac:dyDescent="0.25">
      <c r="A157" s="207" t="str">
        <f t="shared" ca="1" si="62"/>
        <v>A / 5.-.4</v>
      </c>
      <c r="B157" s="346" t="str">
        <f ca="1">CONCATENATE("5.",A153,".",ROW($A$4))</f>
        <v>5.-.4</v>
      </c>
      <c r="C157" s="98" t="str">
        <f t="shared" ca="1" si="63"/>
        <v>Conto annuale certificato dalla società di revisione a livello dell'impianto per gli anni  2019 - 2024 (soltanto i conti che non sono già stati presentati l'anno precedente)</v>
      </c>
      <c r="D157" s="106" t="str">
        <f t="shared" ca="1" si="63"/>
        <v>sempre</v>
      </c>
      <c r="E157" s="105" t="str">
        <f t="shared" ca="1" si="64"/>
        <v>MP.25.xxx.A-5.-.4.</v>
      </c>
      <c r="F157" s="106" t="str">
        <f t="shared" ca="1" si="65"/>
        <v>Conti annuali dell'impianto (bilancio, conto economico, conto dei flussi di tesoreria) degli ultimi cinque anni, tra l'altro per la verifica della prassi di ammortamento e dei costi di produzione</v>
      </c>
      <c r="G157" s="121"/>
      <c r="H157" s="43"/>
      <c r="I157" s="107" t="s">
        <v>178</v>
      </c>
      <c r="J157" s="107" t="s">
        <v>178</v>
      </c>
      <c r="K157" s="98"/>
      <c r="L157" s="106" t="str">
        <f t="shared" ca="1" si="66"/>
        <v>Einzelabschluss Finanzbuchhaltung (Bilanz, Erfolgsrechnung, Geldflussrechnung) über fünf Jahre. Zur Überprüfung der Abschreibungspraxis, Gestehungskosten u.a.</v>
      </c>
    </row>
    <row r="158" spans="1:12" ht="50" hidden="1" outlineLevel="1" x14ac:dyDescent="0.25">
      <c r="A158" s="207" t="str">
        <f t="shared" ca="1" si="62"/>
        <v>A / 5.-.5</v>
      </c>
      <c r="B158" s="346" t="str">
        <f ca="1">CONCATENATE("5.",A153,".",ROW($A$5))</f>
        <v>5.-.5</v>
      </c>
      <c r="C158" s="98" t="str">
        <f t="shared" ca="1" si="63"/>
        <v>Planimetria dell'impianto</v>
      </c>
      <c r="D158" s="106" t="str">
        <f t="shared" ca="1" si="63"/>
        <v>sempre</v>
      </c>
      <c r="E158" s="105" t="str">
        <f t="shared" ca="1" si="64"/>
        <v>MP.25.xxx.A-5.-.5.</v>
      </c>
      <c r="F158" s="106" t="str">
        <f t="shared" ca="1" si="65"/>
        <v>Piano d'insieme o schema in cui sono visibili tutti gli elementi importanti riportati nella domanda, tra l'altro per la verifica  di eventuali collegamenti sul piano idraulico</v>
      </c>
      <c r="G158" s="121"/>
      <c r="H158" s="43"/>
      <c r="I158" s="107" t="s">
        <v>178</v>
      </c>
      <c r="J158" s="107" t="s">
        <v>178</v>
      </c>
      <c r="K158" s="98"/>
      <c r="L158" s="106" t="str">
        <f t="shared" ca="1" si="66"/>
        <v>Übersichtsplan oder Schema, wo alle wichtigen und im Gesuch aufgeführten Elemente ersichtlich sind. Zur Überprüfung einer allfälligen hydraulischen Verknüpfung u.a.</v>
      </c>
    </row>
    <row r="159" spans="1:12" ht="94.5" hidden="1" customHeight="1" outlineLevel="1" x14ac:dyDescent="0.25">
      <c r="A159" s="207" t="str">
        <f t="shared" ca="1" si="62"/>
        <v>A / 5.-.6</v>
      </c>
      <c r="B159" s="346" t="str">
        <f ca="1">CONCATENATE("5.",A153,".",ROW($A$6))</f>
        <v>5.-.6</v>
      </c>
      <c r="C159" s="106" t="str">
        <f t="shared" ca="1" si="63"/>
        <v>Attestazione dell'inserimento nel sistema della remunerazione a copertura dei costi per l’immissione in rete di energia elettrica, contributi d’investimento, finanziamento dei costi supplementari, indennizzi per risanamenti secondo la legge sulla protezione delle acque e altre misure di sostegno da parte degli enti pubblici</v>
      </c>
      <c r="D159" s="106" t="str">
        <f t="shared" ca="1" si="63"/>
        <v>qualora simili importi siano stati riportati nel modulo di domanda</v>
      </c>
      <c r="E159" s="105" t="str">
        <f t="shared" ca="1" si="64"/>
        <v>MP.25.xxx.A-5.-.6.</v>
      </c>
      <c r="F159" s="106" t="str">
        <f t="shared" ca="1" si="65"/>
        <v>Verifica ricavi da misure di sostengo pubblico</v>
      </c>
      <c r="G159" s="121"/>
      <c r="H159" s="43"/>
      <c r="I159" s="107" t="s">
        <v>178</v>
      </c>
      <c r="J159" s="107" t="s">
        <v>178</v>
      </c>
      <c r="K159" s="98"/>
      <c r="L159" s="106" t="str">
        <f t="shared" ca="1" si="66"/>
        <v>Nur notwendig, wenn solche Erlöse im Gesuchsformular eingetragen wurden (Ziffern KW-x/36, KW-x/38 oder KW-x/40)</v>
      </c>
    </row>
    <row r="160" spans="1:12" ht="78" hidden="1" customHeight="1" outlineLevel="1" x14ac:dyDescent="0.25">
      <c r="A160" s="592" t="str">
        <f t="shared" ca="1" si="62"/>
        <v>A / 5.-.7</v>
      </c>
      <c r="B160" s="594" t="str">
        <f ca="1">CONCATENATE("5.",A153,".",ROW($A$7))</f>
        <v>5.-.7</v>
      </c>
      <c r="C160" s="590" t="str">
        <f t="shared" ca="1" si="63"/>
        <v>Spiegazioni concernenti i costi di produzione secondo il rapporto di gestione 
(modulo Excel dell'allegato A-5.x.7)</v>
      </c>
      <c r="D160" s="588" t="str">
        <f t="shared" ca="1" si="63"/>
        <v>qualora simili importi siano stati riportati nel modulo di domanda</v>
      </c>
      <c r="E160" s="596" t="str">
        <f t="shared" ca="1" si="64"/>
        <v>MP.25.xxx.A-5.-.7.</v>
      </c>
      <c r="F160" s="96" t="str">
        <f t="shared" ca="1" si="65"/>
        <v>I dati concernenti i costi di produzione nel foglio Imp. 1 devono essere chiaramente plausibili in base ai conti annuali certificati o al modulo dell'allegato A / 5.1.7. Cliccare qui scaricare il modulo dell'allegato</v>
      </c>
      <c r="G160" s="587"/>
      <c r="H160" s="586"/>
      <c r="I160" s="584" t="s">
        <v>178</v>
      </c>
      <c r="J160" s="584" t="s">
        <v>178</v>
      </c>
      <c r="K160" s="585"/>
      <c r="L160" s="590" t="str">
        <f t="shared" ca="1" si="66"/>
        <v>Die Angaben zu den Gestehungskosten im Blatt KW-1 müssen anhand der testierten Abschlüsse oder anhand des Anhangformulars A / 5.1.7 eindeutig nachvollziehbar sein.</v>
      </c>
    </row>
    <row r="161" spans="1:12" hidden="1" outlineLevel="1" x14ac:dyDescent="0.25">
      <c r="A161" s="593"/>
      <c r="B161" s="595"/>
      <c r="C161" s="591"/>
      <c r="D161" s="589"/>
      <c r="E161" s="597"/>
      <c r="F161" s="215" t="s">
        <v>597</v>
      </c>
      <c r="G161" s="587"/>
      <c r="H161" s="586"/>
      <c r="I161" s="584"/>
      <c r="J161" s="584"/>
      <c r="K161" s="585"/>
      <c r="L161" s="591"/>
    </row>
    <row r="162" spans="1:12" ht="25" hidden="1" outlineLevel="1" x14ac:dyDescent="0.25">
      <c r="A162" s="207" t="str">
        <f ca="1">CONCATENATE("A / ",B162)</f>
        <v>A / 5.-.9</v>
      </c>
      <c r="B162" s="346" t="str">
        <f ca="1">CONCATENATE("5.",A153,".",ROW($A$9))</f>
        <v>5.-.9</v>
      </c>
      <c r="C162" s="226" t="str">
        <f ca="1">C152</f>
        <v>Dati sul profilo di produzione
(modulo Excel dell'allegato A-5.x.8)</v>
      </c>
      <c r="D162" s="106" t="str">
        <f ca="1">D152</f>
        <v>sempre</v>
      </c>
      <c r="E162" s="338" t="str">
        <f ca="1">CONCATENATE($B$4,$C$4,".A-",B162,".")</f>
        <v>MP.25.xxx.A-5.-.9.</v>
      </c>
      <c r="F162" s="98" t="str">
        <f ca="1">F152</f>
        <v>secondo l'art. 89 cpv. 2 OPEn è necessario specificare i profili orari</v>
      </c>
      <c r="G162" s="121"/>
      <c r="H162" s="223"/>
      <c r="I162" s="107" t="s">
        <v>178</v>
      </c>
      <c r="J162" s="107" t="s">
        <v>178</v>
      </c>
      <c r="K162" s="174"/>
      <c r="L162" s="225" t="str">
        <f ca="1">L152</f>
        <v>Stundenwerte für jede Zentrale zwingend, auch für Pumpzentralen und KEV-Anlagen.</v>
      </c>
    </row>
    <row r="163" spans="1:12" hidden="1" collapsed="1" x14ac:dyDescent="0.25">
      <c r="A163" s="209" t="str">
        <f ca="1">IF(ISERROR(MID(INDEX(Blätter,ROW(A24)),FIND("]",INDEX(Blätter,ROW(A24)))+1,99)),"-",IF(LEN(MID(INDEX(Blätter,ROW(A24)),FIND("]",INDEX(Blätter,ROW(A24)))+1,99))&gt;4,"-",MID(INDEX(Blätter,ROW(A24)),FIND("]",INDEX(Blätter,ROW(A24)))+1,99)))</f>
        <v>-</v>
      </c>
      <c r="B163" s="221" t="str">
        <f ca="1">CONCATENATE("5.",A163)</f>
        <v>5.-</v>
      </c>
      <c r="C163" s="224" t="str">
        <f ca="1">IFERROR(IF(INDIRECT(CONCATENATE(A163,"!d13"))=Dropdown!$AI$6,"-",INDIRECT(CONCATENATE(A163,"!D13"))),"-")</f>
        <v>-</v>
      </c>
      <c r="D163" s="209"/>
      <c r="E163" s="211"/>
      <c r="F163" s="210"/>
      <c r="G163" s="219"/>
      <c r="H163" s="220"/>
      <c r="I163" s="220"/>
      <c r="J163" s="220"/>
      <c r="K163" s="220"/>
      <c r="L163" s="210"/>
    </row>
    <row r="164" spans="1:12" ht="72.75" hidden="1" customHeight="1" outlineLevel="1" x14ac:dyDescent="0.25">
      <c r="A164" s="207" t="str">
        <f t="shared" ref="A164:A170" ca="1" si="67">CONCATENATE("A / ",B164)</f>
        <v>A / 5.-.1</v>
      </c>
      <c r="B164" s="346" t="str">
        <f ca="1">CONCATENATE("5.",A163,".",ROW($A$1))</f>
        <v>5.-.1</v>
      </c>
      <c r="C164" s="98" t="str">
        <f t="shared" ref="C164:D170" ca="1" si="68">C154</f>
        <v>Contratto diritto di utilizzazione</v>
      </c>
      <c r="D164" s="106" t="str">
        <f t="shared" ca="1" si="68"/>
        <v>sempre</v>
      </c>
      <c r="E164" s="105" t="str">
        <f t="shared" ref="E164:E170" ca="1" si="69">CONCATENATE($B$4,$C$4,".A-",B164,".")</f>
        <v>MP.25.xxx.A-5.-.1.</v>
      </c>
      <c r="F164" s="106" t="str">
        <f t="shared" ref="F164:F170" ca="1" si="70">F154</f>
        <v>Ad. es. atto relativo all'utilizzazione della forza idrica, concessione per la verifica delle prestazioni in concessione, dei parametri dell'impianto e della titolarità</v>
      </c>
      <c r="G164" s="121"/>
      <c r="H164" s="43"/>
      <c r="I164" s="107" t="s">
        <v>178</v>
      </c>
      <c r="J164" s="107" t="s">
        <v>178</v>
      </c>
      <c r="K164" s="98"/>
      <c r="L164" s="106" t="str">
        <f t="shared" ref="L164:L170" ca="1" si="71">L154</f>
        <v>bspw. Wasserrechtsurkunde, Konzessionsvertrag
zur Überprüfung von Konzessionsleistungen, Kraftwerks-parameter, Eigentumsverhältnisse u.a.</v>
      </c>
    </row>
    <row r="165" spans="1:12" ht="25" hidden="1" outlineLevel="1" x14ac:dyDescent="0.25">
      <c r="A165" s="207" t="str">
        <f t="shared" ca="1" si="67"/>
        <v>A / 5.-.2</v>
      </c>
      <c r="B165" s="346" t="str">
        <f ca="1">CONCATENATE("5.",A163,".",ROW($A$2))</f>
        <v>5.-.2</v>
      </c>
      <c r="C165" s="98" t="str">
        <f t="shared" ca="1" si="68"/>
        <v>Attestazione di chi si assume il rischio tra le parti coinvolte</v>
      </c>
      <c r="D165" s="106" t="str">
        <f t="shared" ca="1" si="68"/>
        <v>se il richiedente stesso non è il gestore dell'impianto</v>
      </c>
      <c r="E165" s="105" t="str">
        <f t="shared" ca="1" si="69"/>
        <v>MP.25.xxx.A-5.-.2.</v>
      </c>
      <c r="F165" s="106" t="str">
        <f t="shared" ca="1" si="70"/>
        <v>Verifica della parte che si assume il rischio economico</v>
      </c>
      <c r="G165" s="121"/>
      <c r="H165" s="43"/>
      <c r="I165" s="107" t="s">
        <v>178</v>
      </c>
      <c r="J165" s="107" t="s">
        <v>178</v>
      </c>
      <c r="K165" s="98"/>
      <c r="L165" s="106" t="str">
        <f t="shared" ca="1" si="71"/>
        <v>nicht notwendiog, wenn Gesuchsteller = Betreiber dieser Anlage, d.h. zuoberst in der "Berechtigungskaskade"</v>
      </c>
    </row>
    <row r="166" spans="1:12" ht="66" hidden="1" customHeight="1" outlineLevel="1" x14ac:dyDescent="0.25">
      <c r="A166" s="207" t="str">
        <f t="shared" ca="1" si="67"/>
        <v>A / 5.-.3</v>
      </c>
      <c r="B166" s="346" t="str">
        <f ca="1">CONCATENATE("5.",A163,".",ROW($A$3))</f>
        <v>5.-.3</v>
      </c>
      <c r="C166" s="98" t="str">
        <f t="shared" ca="1" si="68"/>
        <v>In caso di impresa di approvvigionamento elettrico con contratto di acquisto o di fornitura</v>
      </c>
      <c r="D166" s="106" t="str">
        <f t="shared" ca="1" si="68"/>
        <v>qualora richiedente impresa di approvvigionamento elettrico con obbligo di acquisto di energia da tale impianto</v>
      </c>
      <c r="E166" s="105" t="str">
        <f t="shared" ca="1" si="69"/>
        <v>MP.25.xxx.A-5.-.3.</v>
      </c>
      <c r="F166" s="106" t="str">
        <f t="shared" ca="1" si="70"/>
        <v>Verifica dell'accettabilità secondo l'ordinanza del contratto di acquisto/fornitura</v>
      </c>
      <c r="G166" s="121"/>
      <c r="H166" s="43"/>
      <c r="I166" s="107" t="s">
        <v>178</v>
      </c>
      <c r="J166" s="107" t="s">
        <v>178</v>
      </c>
      <c r="K166" s="98"/>
      <c r="L166" s="106" t="str">
        <f t="shared" ca="1" si="71"/>
        <v>nicht notwendiog, wenn Gesuchsteller = Betreiber oder (Mit-)Eigentümer / Partner dieser Anlage ist</v>
      </c>
    </row>
    <row r="167" spans="1:12" ht="50" hidden="1" outlineLevel="1" x14ac:dyDescent="0.25">
      <c r="A167" s="207" t="str">
        <f t="shared" ca="1" si="67"/>
        <v>A / 5.-.4</v>
      </c>
      <c r="B167" s="346" t="str">
        <f ca="1">CONCATENATE("5.",A163,".",ROW($A$4))</f>
        <v>5.-.4</v>
      </c>
      <c r="C167" s="98" t="str">
        <f t="shared" ca="1" si="68"/>
        <v>Conto annuale certificato dalla società di revisione a livello dell'impianto per gli anni  2019 - 2024 (soltanto i conti che non sono già stati presentati l'anno precedente)</v>
      </c>
      <c r="D167" s="106" t="str">
        <f t="shared" ca="1" si="68"/>
        <v>sempre</v>
      </c>
      <c r="E167" s="105" t="str">
        <f t="shared" ca="1" si="69"/>
        <v>MP.25.xxx.A-5.-.4.</v>
      </c>
      <c r="F167" s="106" t="str">
        <f t="shared" ca="1" si="70"/>
        <v>Conti annuali dell'impianto (bilancio, conto economico, conto dei flussi di tesoreria) degli ultimi cinque anni, tra l'altro per la verifica della prassi di ammortamento e dei costi di produzione</v>
      </c>
      <c r="G167" s="121"/>
      <c r="H167" s="43"/>
      <c r="I167" s="107" t="s">
        <v>178</v>
      </c>
      <c r="J167" s="107" t="s">
        <v>178</v>
      </c>
      <c r="K167" s="98"/>
      <c r="L167" s="106" t="str">
        <f t="shared" ca="1" si="71"/>
        <v>Einzelabschluss Finanzbuchhaltung (Bilanz, Erfolgsrechnung, Geldflussrechnung) über fünf Jahre. Zur Überprüfung der Abschreibungspraxis, Gestehungskosten u.a.</v>
      </c>
    </row>
    <row r="168" spans="1:12" ht="50" hidden="1" outlineLevel="1" x14ac:dyDescent="0.25">
      <c r="A168" s="207" t="str">
        <f t="shared" ca="1" si="67"/>
        <v>A / 5.-.5</v>
      </c>
      <c r="B168" s="346" t="str">
        <f ca="1">CONCATENATE("5.",A163,".",ROW($A$5))</f>
        <v>5.-.5</v>
      </c>
      <c r="C168" s="98" t="str">
        <f t="shared" ca="1" si="68"/>
        <v>Planimetria dell'impianto</v>
      </c>
      <c r="D168" s="106" t="str">
        <f t="shared" ca="1" si="68"/>
        <v>sempre</v>
      </c>
      <c r="E168" s="105" t="str">
        <f t="shared" ca="1" si="69"/>
        <v>MP.25.xxx.A-5.-.5.</v>
      </c>
      <c r="F168" s="106" t="str">
        <f t="shared" ca="1" si="70"/>
        <v>Piano d'insieme o schema in cui sono visibili tutti gli elementi importanti riportati nella domanda, tra l'altro per la verifica  di eventuali collegamenti sul piano idraulico</v>
      </c>
      <c r="G168" s="121"/>
      <c r="H168" s="43"/>
      <c r="I168" s="107" t="s">
        <v>178</v>
      </c>
      <c r="J168" s="107" t="s">
        <v>178</v>
      </c>
      <c r="K168" s="98"/>
      <c r="L168" s="106" t="str">
        <f t="shared" ca="1" si="71"/>
        <v>Übersichtsplan oder Schema, wo alle wichtigen und im Gesuch aufgeführten Elemente ersichtlich sind. Zur Überprüfung einer allfälligen hydraulischen Verknüpfung u.a.</v>
      </c>
    </row>
    <row r="169" spans="1:12" ht="84" hidden="1" customHeight="1" outlineLevel="1" x14ac:dyDescent="0.25">
      <c r="A169" s="207" t="str">
        <f t="shared" ca="1" si="67"/>
        <v>A / 5.-.6</v>
      </c>
      <c r="B169" s="346" t="str">
        <f ca="1">CONCATENATE("5.",A163,".",ROW($A$6))</f>
        <v>5.-.6</v>
      </c>
      <c r="C169" s="106" t="str">
        <f t="shared" ca="1" si="68"/>
        <v>Attestazione dell'inserimento nel sistema della remunerazione a copertura dei costi per l’immissione in rete di energia elettrica, contributi d’investimento, finanziamento dei costi supplementari, indennizzi per risanamenti secondo la legge sulla protezione delle acque e altre misure di sostegno da parte degli enti pubblici</v>
      </c>
      <c r="D169" s="106" t="str">
        <f t="shared" ca="1" si="68"/>
        <v>qualora simili importi siano stati riportati nel modulo di domanda</v>
      </c>
      <c r="E169" s="105" t="str">
        <f t="shared" ca="1" si="69"/>
        <v>MP.25.xxx.A-5.-.6.</v>
      </c>
      <c r="F169" s="106" t="str">
        <f t="shared" ca="1" si="70"/>
        <v>Verifica ricavi da misure di sostengo pubblico</v>
      </c>
      <c r="G169" s="121"/>
      <c r="H169" s="43"/>
      <c r="I169" s="107" t="s">
        <v>178</v>
      </c>
      <c r="J169" s="107" t="s">
        <v>178</v>
      </c>
      <c r="K169" s="98"/>
      <c r="L169" s="106" t="str">
        <f t="shared" ca="1" si="71"/>
        <v>Nur notwendig, wenn solche Erlöse im Gesuchsformular eingetragen wurden (Ziffern KW-x/36, KW-x/38 oder KW-x/40)</v>
      </c>
    </row>
    <row r="170" spans="1:12" ht="84.75" hidden="1" customHeight="1" outlineLevel="1" x14ac:dyDescent="0.25">
      <c r="A170" s="592" t="str">
        <f t="shared" ca="1" si="67"/>
        <v>A / 5.-.7</v>
      </c>
      <c r="B170" s="594" t="str">
        <f ca="1">CONCATENATE("5.",A163,".",ROW($A$7))</f>
        <v>5.-.7</v>
      </c>
      <c r="C170" s="590" t="str">
        <f t="shared" ca="1" si="68"/>
        <v>Spiegazioni concernenti i costi di produzione secondo il rapporto di gestione 
(modulo Excel dell'allegato A-5.x.7)</v>
      </c>
      <c r="D170" s="588" t="str">
        <f t="shared" ca="1" si="68"/>
        <v>qualora simili importi siano stati riportati nel modulo di domanda</v>
      </c>
      <c r="E170" s="596" t="str">
        <f t="shared" ca="1" si="69"/>
        <v>MP.25.xxx.A-5.-.7.</v>
      </c>
      <c r="F170" s="96" t="str">
        <f t="shared" ca="1" si="70"/>
        <v>I dati concernenti i costi di produzione nel foglio Imp. 1 devono essere chiaramente plausibili in base ai conti annuali certificati o al modulo dell'allegato A / 5.1.7. Cliccare qui scaricare il modulo dell'allegato</v>
      </c>
      <c r="G170" s="587"/>
      <c r="H170" s="586"/>
      <c r="I170" s="584" t="s">
        <v>178</v>
      </c>
      <c r="J170" s="584" t="s">
        <v>178</v>
      </c>
      <c r="K170" s="585"/>
      <c r="L170" s="590" t="str">
        <f t="shared" ca="1" si="71"/>
        <v>Die Angaben zu den Gestehungskosten im Blatt KW-1 müssen anhand der testierten Abschlüsse oder anhand des Anhangformulars A / 5.1.7 eindeutig nachvollziehbar sein.</v>
      </c>
    </row>
    <row r="171" spans="1:12" hidden="1" outlineLevel="1" x14ac:dyDescent="0.25">
      <c r="A171" s="593"/>
      <c r="B171" s="595"/>
      <c r="C171" s="591"/>
      <c r="D171" s="589"/>
      <c r="E171" s="597"/>
      <c r="F171" s="215" t="s">
        <v>597</v>
      </c>
      <c r="G171" s="587"/>
      <c r="H171" s="586"/>
      <c r="I171" s="584"/>
      <c r="J171" s="584"/>
      <c r="K171" s="585"/>
      <c r="L171" s="591"/>
    </row>
    <row r="172" spans="1:12" ht="25" hidden="1" outlineLevel="1" x14ac:dyDescent="0.25">
      <c r="A172" s="207" t="str">
        <f ca="1">CONCATENATE("A / ",B172)</f>
        <v>A / 5.-.9</v>
      </c>
      <c r="B172" s="346" t="str">
        <f ca="1">CONCATENATE("5.",A163,".",ROW($A$9))</f>
        <v>5.-.9</v>
      </c>
      <c r="C172" s="226" t="str">
        <f ca="1">C162</f>
        <v>Dati sul profilo di produzione
(modulo Excel dell'allegato A-5.x.8)</v>
      </c>
      <c r="D172" s="106" t="str">
        <f ca="1">D162</f>
        <v>sempre</v>
      </c>
      <c r="E172" s="338" t="str">
        <f ca="1">CONCATENATE($B$4,$C$4,".A-",B172,".")</f>
        <v>MP.25.xxx.A-5.-.9.</v>
      </c>
      <c r="F172" s="98" t="str">
        <f ca="1">F162</f>
        <v>secondo l'art. 89 cpv. 2 OPEn è necessario specificare i profili orari</v>
      </c>
      <c r="G172" s="121"/>
      <c r="H172" s="223"/>
      <c r="I172" s="107" t="s">
        <v>178</v>
      </c>
      <c r="J172" s="107" t="s">
        <v>178</v>
      </c>
      <c r="K172" s="174"/>
      <c r="L172" s="225" t="str">
        <f ca="1">L162</f>
        <v>Stundenwerte für jede Zentrale zwingend, auch für Pumpzentralen und KEV-Anlagen.</v>
      </c>
    </row>
    <row r="173" spans="1:12" hidden="1" collapsed="1" x14ac:dyDescent="0.25">
      <c r="A173" s="209" t="str">
        <f ca="1">IF(ISERROR(MID(INDEX(Blätter,ROW(A25)),FIND("]",INDEX(Blätter,ROW(A25)))+1,99)),"-",IF(LEN(MID(INDEX(Blätter,ROW(A25)),FIND("]",INDEX(Blätter,ROW(A25)))+1,99))&gt;4,"-",MID(INDEX(Blätter,ROW(A25)),FIND("]",INDEX(Blätter,ROW(A25)))+1,99)))</f>
        <v>-</v>
      </c>
      <c r="B173" s="221" t="str">
        <f ca="1">CONCATENATE("5.",A173)</f>
        <v>5.-</v>
      </c>
      <c r="C173" s="224" t="str">
        <f ca="1">IFERROR(IF(INDIRECT(CONCATENATE(A173,"!d13"))=Dropdown!$AI$6,"-",INDIRECT(CONCATENATE(A173,"!D13"))),"-")</f>
        <v>-</v>
      </c>
      <c r="D173" s="209"/>
      <c r="E173" s="211"/>
      <c r="F173" s="210"/>
      <c r="G173" s="219"/>
      <c r="H173" s="220"/>
      <c r="I173" s="220"/>
      <c r="J173" s="220"/>
      <c r="K173" s="220"/>
      <c r="L173" s="210"/>
    </row>
    <row r="174" spans="1:12" ht="63" hidden="1" customHeight="1" outlineLevel="1" x14ac:dyDescent="0.25">
      <c r="A174" s="207" t="str">
        <f t="shared" ref="A174:A180" ca="1" si="72">CONCATENATE("A / ",B174)</f>
        <v>A / 5.-.1</v>
      </c>
      <c r="B174" s="346" t="str">
        <f ca="1">CONCATENATE("5.",A173,".",ROW($A$1))</f>
        <v>5.-.1</v>
      </c>
      <c r="C174" s="98" t="str">
        <f t="shared" ref="C174:D180" ca="1" si="73">C164</f>
        <v>Contratto diritto di utilizzazione</v>
      </c>
      <c r="D174" s="106" t="str">
        <f t="shared" ca="1" si="73"/>
        <v>sempre</v>
      </c>
      <c r="E174" s="105" t="str">
        <f t="shared" ref="E174:E180" ca="1" si="74">CONCATENATE($B$4,$C$4,".A-",B174,".")</f>
        <v>MP.25.xxx.A-5.-.1.</v>
      </c>
      <c r="F174" s="106" t="str">
        <f t="shared" ref="F174:F180" ca="1" si="75">F164</f>
        <v>Ad. es. atto relativo all'utilizzazione della forza idrica, concessione per la verifica delle prestazioni in concessione, dei parametri dell'impianto e della titolarità</v>
      </c>
      <c r="G174" s="121"/>
      <c r="H174" s="43"/>
      <c r="I174" s="107" t="s">
        <v>178</v>
      </c>
      <c r="J174" s="107" t="s">
        <v>178</v>
      </c>
      <c r="K174" s="98"/>
      <c r="L174" s="106" t="str">
        <f t="shared" ref="L174:L180" ca="1" si="76">L164</f>
        <v>bspw. Wasserrechtsurkunde, Konzessionsvertrag
zur Überprüfung von Konzessionsleistungen, Kraftwerks-parameter, Eigentumsverhältnisse u.a.</v>
      </c>
    </row>
    <row r="175" spans="1:12" ht="41.25" hidden="1" customHeight="1" outlineLevel="1" x14ac:dyDescent="0.25">
      <c r="A175" s="207" t="str">
        <f t="shared" ca="1" si="72"/>
        <v>A / 5.-.2</v>
      </c>
      <c r="B175" s="346" t="str">
        <f ca="1">CONCATENATE("5.",A173,".",ROW($A$2))</f>
        <v>5.-.2</v>
      </c>
      <c r="C175" s="98" t="str">
        <f t="shared" ca="1" si="73"/>
        <v>Attestazione di chi si assume il rischio tra le parti coinvolte</v>
      </c>
      <c r="D175" s="106" t="str">
        <f t="shared" ca="1" si="73"/>
        <v>se il richiedente stesso non è il gestore dell'impianto</v>
      </c>
      <c r="E175" s="105" t="str">
        <f t="shared" ca="1" si="74"/>
        <v>MP.25.xxx.A-5.-.2.</v>
      </c>
      <c r="F175" s="106" t="str">
        <f t="shared" ca="1" si="75"/>
        <v>Verifica della parte che si assume il rischio economico</v>
      </c>
      <c r="G175" s="121"/>
      <c r="H175" s="43"/>
      <c r="I175" s="107" t="s">
        <v>178</v>
      </c>
      <c r="J175" s="107" t="s">
        <v>178</v>
      </c>
      <c r="K175" s="98"/>
      <c r="L175" s="106" t="str">
        <f t="shared" ca="1" si="76"/>
        <v>nicht notwendiog, wenn Gesuchsteller = Betreiber dieser Anlage, d.h. zuoberst in der "Berechtigungskaskade"</v>
      </c>
    </row>
    <row r="176" spans="1:12" ht="68.25" hidden="1" customHeight="1" outlineLevel="1" x14ac:dyDescent="0.25">
      <c r="A176" s="207" t="str">
        <f t="shared" ca="1" si="72"/>
        <v>A / 5.-.3</v>
      </c>
      <c r="B176" s="346" t="str">
        <f ca="1">CONCATENATE("5.",A173,".",ROW($A$3))</f>
        <v>5.-.3</v>
      </c>
      <c r="C176" s="98" t="str">
        <f t="shared" ca="1" si="73"/>
        <v>In caso di impresa di approvvigionamento elettrico con contratto di acquisto o di fornitura</v>
      </c>
      <c r="D176" s="106" t="str">
        <f t="shared" ca="1" si="73"/>
        <v>qualora richiedente impresa di approvvigionamento elettrico con obbligo di acquisto di energia da tale impianto</v>
      </c>
      <c r="E176" s="105" t="str">
        <f t="shared" ca="1" si="74"/>
        <v>MP.25.xxx.A-5.-.3.</v>
      </c>
      <c r="F176" s="106" t="str">
        <f t="shared" ca="1" si="75"/>
        <v>Verifica dell'accettabilità secondo l'ordinanza del contratto di acquisto/fornitura</v>
      </c>
      <c r="G176" s="121"/>
      <c r="H176" s="43"/>
      <c r="I176" s="107" t="s">
        <v>178</v>
      </c>
      <c r="J176" s="107" t="s">
        <v>178</v>
      </c>
      <c r="K176" s="98"/>
      <c r="L176" s="106" t="str">
        <f t="shared" ca="1" si="76"/>
        <v>nicht notwendiog, wenn Gesuchsteller = Betreiber oder (Mit-)Eigentümer / Partner dieser Anlage ist</v>
      </c>
    </row>
    <row r="177" spans="1:12" ht="50" hidden="1" outlineLevel="1" x14ac:dyDescent="0.25">
      <c r="A177" s="207" t="str">
        <f t="shared" ca="1" si="72"/>
        <v>A / 5.-.4</v>
      </c>
      <c r="B177" s="346" t="str">
        <f ca="1">CONCATENATE("5.",A173,".",ROW($A$4))</f>
        <v>5.-.4</v>
      </c>
      <c r="C177" s="98" t="str">
        <f t="shared" ca="1" si="73"/>
        <v>Conto annuale certificato dalla società di revisione a livello dell'impianto per gli anni  2019 - 2024 (soltanto i conti che non sono già stati presentati l'anno precedente)</v>
      </c>
      <c r="D177" s="106" t="str">
        <f t="shared" ca="1" si="73"/>
        <v>sempre</v>
      </c>
      <c r="E177" s="105" t="str">
        <f t="shared" ca="1" si="74"/>
        <v>MP.25.xxx.A-5.-.4.</v>
      </c>
      <c r="F177" s="106" t="str">
        <f t="shared" ca="1" si="75"/>
        <v>Conti annuali dell'impianto (bilancio, conto economico, conto dei flussi di tesoreria) degli ultimi cinque anni, tra l'altro per la verifica della prassi di ammortamento e dei costi di produzione</v>
      </c>
      <c r="G177" s="121"/>
      <c r="H177" s="43"/>
      <c r="I177" s="107" t="s">
        <v>178</v>
      </c>
      <c r="J177" s="107" t="s">
        <v>178</v>
      </c>
      <c r="K177" s="98"/>
      <c r="L177" s="106" t="str">
        <f t="shared" ca="1" si="76"/>
        <v>Einzelabschluss Finanzbuchhaltung (Bilanz, Erfolgsrechnung, Geldflussrechnung) über fünf Jahre. Zur Überprüfung der Abschreibungspraxis, Gestehungskosten u.a.</v>
      </c>
    </row>
    <row r="178" spans="1:12" ht="50" hidden="1" outlineLevel="1" x14ac:dyDescent="0.25">
      <c r="A178" s="207" t="str">
        <f t="shared" ca="1" si="72"/>
        <v>A / 5.-.5</v>
      </c>
      <c r="B178" s="346" t="str">
        <f ca="1">CONCATENATE("5.",A173,".",ROW($A$5))</f>
        <v>5.-.5</v>
      </c>
      <c r="C178" s="98" t="str">
        <f t="shared" ca="1" si="73"/>
        <v>Planimetria dell'impianto</v>
      </c>
      <c r="D178" s="106" t="str">
        <f t="shared" ca="1" si="73"/>
        <v>sempre</v>
      </c>
      <c r="E178" s="105" t="str">
        <f t="shared" ca="1" si="74"/>
        <v>MP.25.xxx.A-5.-.5.</v>
      </c>
      <c r="F178" s="106" t="str">
        <f t="shared" ca="1" si="75"/>
        <v>Piano d'insieme o schema in cui sono visibili tutti gli elementi importanti riportati nella domanda, tra l'altro per la verifica  di eventuali collegamenti sul piano idraulico</v>
      </c>
      <c r="G178" s="121"/>
      <c r="H178" s="43"/>
      <c r="I178" s="107" t="s">
        <v>178</v>
      </c>
      <c r="J178" s="107" t="s">
        <v>178</v>
      </c>
      <c r="K178" s="98"/>
      <c r="L178" s="106" t="str">
        <f t="shared" ca="1" si="76"/>
        <v>Übersichtsplan oder Schema, wo alle wichtigen und im Gesuch aufgeführten Elemente ersichtlich sind. Zur Überprüfung einer allfälligen hydraulischen Verknüpfung u.a.</v>
      </c>
    </row>
    <row r="179" spans="1:12" ht="84" hidden="1" customHeight="1" outlineLevel="1" x14ac:dyDescent="0.25">
      <c r="A179" s="207" t="str">
        <f t="shared" ca="1" si="72"/>
        <v>A / 5.-.6</v>
      </c>
      <c r="B179" s="346" t="str">
        <f ca="1">CONCATENATE("5.",A173,".",ROW($A$6))</f>
        <v>5.-.6</v>
      </c>
      <c r="C179" s="106" t="str">
        <f t="shared" ca="1" si="73"/>
        <v>Attestazione dell'inserimento nel sistema della remunerazione a copertura dei costi per l’immissione in rete di energia elettrica, contributi d’investimento, finanziamento dei costi supplementari, indennizzi per risanamenti secondo la legge sulla protezione delle acque e altre misure di sostegno da parte degli enti pubblici</v>
      </c>
      <c r="D179" s="106" t="str">
        <f t="shared" ca="1" si="73"/>
        <v>qualora simili importi siano stati riportati nel modulo di domanda</v>
      </c>
      <c r="E179" s="105" t="str">
        <f t="shared" ca="1" si="74"/>
        <v>MP.25.xxx.A-5.-.6.</v>
      </c>
      <c r="F179" s="106" t="str">
        <f t="shared" ca="1" si="75"/>
        <v>Verifica ricavi da misure di sostengo pubblico</v>
      </c>
      <c r="G179" s="121"/>
      <c r="H179" s="43"/>
      <c r="I179" s="107" t="s">
        <v>178</v>
      </c>
      <c r="J179" s="107" t="s">
        <v>178</v>
      </c>
      <c r="K179" s="98"/>
      <c r="L179" s="106" t="str">
        <f t="shared" ca="1" si="76"/>
        <v>Nur notwendig, wenn solche Erlöse im Gesuchsformular eingetragen wurden (Ziffern KW-x/36, KW-x/38 oder KW-x/40)</v>
      </c>
    </row>
    <row r="180" spans="1:12" ht="81.75" hidden="1" customHeight="1" outlineLevel="1" x14ac:dyDescent="0.25">
      <c r="A180" s="592" t="str">
        <f t="shared" ca="1" si="72"/>
        <v>A / 5.-.7</v>
      </c>
      <c r="B180" s="594" t="str">
        <f ca="1">CONCATENATE("5.",A173,".",ROW($A$7))</f>
        <v>5.-.7</v>
      </c>
      <c r="C180" s="590" t="str">
        <f t="shared" ca="1" si="73"/>
        <v>Spiegazioni concernenti i costi di produzione secondo il rapporto di gestione 
(modulo Excel dell'allegato A-5.x.7)</v>
      </c>
      <c r="D180" s="588" t="str">
        <f t="shared" ca="1" si="73"/>
        <v>qualora simili importi siano stati riportati nel modulo di domanda</v>
      </c>
      <c r="E180" s="596" t="str">
        <f t="shared" ca="1" si="74"/>
        <v>MP.25.xxx.A-5.-.7.</v>
      </c>
      <c r="F180" s="96" t="str">
        <f t="shared" ca="1" si="75"/>
        <v>I dati concernenti i costi di produzione nel foglio Imp. 1 devono essere chiaramente plausibili in base ai conti annuali certificati o al modulo dell'allegato A / 5.1.7. Cliccare qui scaricare il modulo dell'allegato</v>
      </c>
      <c r="G180" s="587"/>
      <c r="H180" s="586"/>
      <c r="I180" s="584" t="s">
        <v>178</v>
      </c>
      <c r="J180" s="584" t="s">
        <v>178</v>
      </c>
      <c r="K180" s="585"/>
      <c r="L180" s="590" t="str">
        <f t="shared" ca="1" si="76"/>
        <v>Die Angaben zu den Gestehungskosten im Blatt KW-1 müssen anhand der testierten Abschlüsse oder anhand des Anhangformulars A / 5.1.7 eindeutig nachvollziehbar sein.</v>
      </c>
    </row>
    <row r="181" spans="1:12" hidden="1" outlineLevel="1" x14ac:dyDescent="0.25">
      <c r="A181" s="593"/>
      <c r="B181" s="595"/>
      <c r="C181" s="591"/>
      <c r="D181" s="589"/>
      <c r="E181" s="597"/>
      <c r="F181" s="215" t="s">
        <v>597</v>
      </c>
      <c r="G181" s="587"/>
      <c r="H181" s="586"/>
      <c r="I181" s="584"/>
      <c r="J181" s="584"/>
      <c r="K181" s="585"/>
      <c r="L181" s="591"/>
    </row>
    <row r="182" spans="1:12" ht="25" hidden="1" outlineLevel="1" x14ac:dyDescent="0.25">
      <c r="A182" s="207" t="str">
        <f ca="1">CONCATENATE("A / ",B182)</f>
        <v>A / 5.-.9</v>
      </c>
      <c r="B182" s="346" t="str">
        <f ca="1">CONCATENATE("5.",A173,".",ROW($A$9))</f>
        <v>5.-.9</v>
      </c>
      <c r="C182" s="226" t="str">
        <f ca="1">C172</f>
        <v>Dati sul profilo di produzione
(modulo Excel dell'allegato A-5.x.8)</v>
      </c>
      <c r="D182" s="106" t="str">
        <f ca="1">D172</f>
        <v>sempre</v>
      </c>
      <c r="E182" s="338" t="str">
        <f ca="1">CONCATENATE($B$4,$C$4,".A-",B182,".")</f>
        <v>MP.25.xxx.A-5.-.9.</v>
      </c>
      <c r="F182" s="98" t="str">
        <f ca="1">F172</f>
        <v>secondo l'art. 89 cpv. 2 OPEn è necessario specificare i profili orari</v>
      </c>
      <c r="G182" s="121"/>
      <c r="H182" s="223"/>
      <c r="I182" s="107" t="s">
        <v>178</v>
      </c>
      <c r="J182" s="107" t="s">
        <v>178</v>
      </c>
      <c r="K182" s="174"/>
      <c r="L182" s="225" t="str">
        <f ca="1">L172</f>
        <v>Stundenwerte für jede Zentrale zwingend, auch für Pumpzentralen und KEV-Anlagen.</v>
      </c>
    </row>
    <row r="183" spans="1:12" hidden="1" collapsed="1" x14ac:dyDescent="0.25">
      <c r="A183" s="209" t="str">
        <f ca="1">IF(ISERROR(MID(INDEX(Blätter,ROW(A26)),FIND("]",INDEX(Blätter,ROW(A26)))+1,99)),"-",IF(LEN(MID(INDEX(Blätter,ROW(A26)),FIND("]",INDEX(Blätter,ROW(A26)))+1,99))&gt;4,"-",MID(INDEX(Blätter,ROW(A26)),FIND("]",INDEX(Blätter,ROW(A26)))+1,99)))</f>
        <v>-</v>
      </c>
      <c r="B183" s="221" t="str">
        <f ca="1">CONCATENATE("5.",A183)</f>
        <v>5.-</v>
      </c>
      <c r="C183" s="224" t="str">
        <f ca="1">IFERROR(IF(INDIRECT(CONCATENATE(A183,"!d13"))=Dropdown!$AI$6,"-",INDIRECT(CONCATENATE(A183,"!D13"))),"-")</f>
        <v>-</v>
      </c>
      <c r="D183" s="209"/>
      <c r="E183" s="211"/>
      <c r="F183" s="210"/>
      <c r="G183" s="219"/>
      <c r="H183" s="220"/>
      <c r="I183" s="220"/>
      <c r="J183" s="220"/>
      <c r="K183" s="220"/>
      <c r="L183" s="210"/>
    </row>
    <row r="184" spans="1:12" ht="66.75" hidden="1" customHeight="1" outlineLevel="1" x14ac:dyDescent="0.25">
      <c r="A184" s="207" t="str">
        <f t="shared" ref="A184:A190" ca="1" si="77">CONCATENATE("A / ",B184)</f>
        <v>A / 5.-.1</v>
      </c>
      <c r="B184" s="346" t="str">
        <f ca="1">CONCATENATE("5.",A183,".",ROW($A$1))</f>
        <v>5.-.1</v>
      </c>
      <c r="C184" s="98" t="str">
        <f t="shared" ref="C184:D190" ca="1" si="78">C174</f>
        <v>Contratto diritto di utilizzazione</v>
      </c>
      <c r="D184" s="106" t="str">
        <f t="shared" ca="1" si="78"/>
        <v>sempre</v>
      </c>
      <c r="E184" s="105" t="str">
        <f t="shared" ref="E184:E190" ca="1" si="79">CONCATENATE($B$4,$C$4,".A-",B184,".")</f>
        <v>MP.25.xxx.A-5.-.1.</v>
      </c>
      <c r="F184" s="106" t="str">
        <f t="shared" ref="F184:F190" ca="1" si="80">F174</f>
        <v>Ad. es. atto relativo all'utilizzazione della forza idrica, concessione per la verifica delle prestazioni in concessione, dei parametri dell'impianto e della titolarità</v>
      </c>
      <c r="G184" s="121"/>
      <c r="H184" s="43"/>
      <c r="I184" s="107" t="s">
        <v>178</v>
      </c>
      <c r="J184" s="107" t="s">
        <v>178</v>
      </c>
      <c r="K184" s="98"/>
      <c r="L184" s="106" t="str">
        <f t="shared" ref="L184:L190" ca="1" si="81">L174</f>
        <v>bspw. Wasserrechtsurkunde, Konzessionsvertrag
zur Überprüfung von Konzessionsleistungen, Kraftwerks-parameter, Eigentumsverhältnisse u.a.</v>
      </c>
    </row>
    <row r="185" spans="1:12" ht="25" hidden="1" outlineLevel="1" x14ac:dyDescent="0.25">
      <c r="A185" s="207" t="str">
        <f t="shared" ca="1" si="77"/>
        <v>A / 5.-.2</v>
      </c>
      <c r="B185" s="346" t="str">
        <f ca="1">CONCATENATE("5.",A183,".",ROW($A$2))</f>
        <v>5.-.2</v>
      </c>
      <c r="C185" s="98" t="str">
        <f t="shared" ca="1" si="78"/>
        <v>Attestazione di chi si assume il rischio tra le parti coinvolte</v>
      </c>
      <c r="D185" s="106" t="str">
        <f t="shared" ca="1" si="78"/>
        <v>se il richiedente stesso non è il gestore dell'impianto</v>
      </c>
      <c r="E185" s="105" t="str">
        <f t="shared" ca="1" si="79"/>
        <v>MP.25.xxx.A-5.-.2.</v>
      </c>
      <c r="F185" s="106" t="str">
        <f t="shared" ca="1" si="80"/>
        <v>Verifica della parte che si assume il rischio economico</v>
      </c>
      <c r="G185" s="121"/>
      <c r="H185" s="43"/>
      <c r="I185" s="107" t="s">
        <v>178</v>
      </c>
      <c r="J185" s="107" t="s">
        <v>178</v>
      </c>
      <c r="K185" s="98"/>
      <c r="L185" s="106" t="str">
        <f t="shared" ca="1" si="81"/>
        <v>nicht notwendiog, wenn Gesuchsteller = Betreiber dieser Anlage, d.h. zuoberst in der "Berechtigungskaskade"</v>
      </c>
    </row>
    <row r="186" spans="1:12" ht="69.75" hidden="1" customHeight="1" outlineLevel="1" x14ac:dyDescent="0.25">
      <c r="A186" s="207" t="str">
        <f t="shared" ca="1" si="77"/>
        <v>A / 5.-.3</v>
      </c>
      <c r="B186" s="346" t="str">
        <f ca="1">CONCATENATE("5.",A183,".",ROW($A$3))</f>
        <v>5.-.3</v>
      </c>
      <c r="C186" s="98" t="str">
        <f t="shared" ca="1" si="78"/>
        <v>In caso di impresa di approvvigionamento elettrico con contratto di acquisto o di fornitura</v>
      </c>
      <c r="D186" s="106" t="str">
        <f t="shared" ca="1" si="78"/>
        <v>qualora richiedente impresa di approvvigionamento elettrico con obbligo di acquisto di energia da tale impianto</v>
      </c>
      <c r="E186" s="105" t="str">
        <f t="shared" ca="1" si="79"/>
        <v>MP.25.xxx.A-5.-.3.</v>
      </c>
      <c r="F186" s="106" t="str">
        <f t="shared" ca="1" si="80"/>
        <v>Verifica dell'accettabilità secondo l'ordinanza del contratto di acquisto/fornitura</v>
      </c>
      <c r="G186" s="121"/>
      <c r="H186" s="43"/>
      <c r="I186" s="107" t="s">
        <v>178</v>
      </c>
      <c r="J186" s="107" t="s">
        <v>178</v>
      </c>
      <c r="K186" s="98"/>
      <c r="L186" s="106" t="str">
        <f t="shared" ca="1" si="81"/>
        <v>nicht notwendiog, wenn Gesuchsteller = Betreiber oder (Mit-)Eigentümer / Partner dieser Anlage ist</v>
      </c>
    </row>
    <row r="187" spans="1:12" ht="50" hidden="1" outlineLevel="1" x14ac:dyDescent="0.25">
      <c r="A187" s="207" t="str">
        <f t="shared" ca="1" si="77"/>
        <v>A / 5.-.4</v>
      </c>
      <c r="B187" s="346" t="str">
        <f ca="1">CONCATENATE("5.",A183,".",ROW($A$4))</f>
        <v>5.-.4</v>
      </c>
      <c r="C187" s="98" t="str">
        <f t="shared" ca="1" si="78"/>
        <v>Conto annuale certificato dalla società di revisione a livello dell'impianto per gli anni  2019 - 2024 (soltanto i conti che non sono già stati presentati l'anno precedente)</v>
      </c>
      <c r="D187" s="106" t="str">
        <f t="shared" ca="1" si="78"/>
        <v>sempre</v>
      </c>
      <c r="E187" s="105" t="str">
        <f t="shared" ca="1" si="79"/>
        <v>MP.25.xxx.A-5.-.4.</v>
      </c>
      <c r="F187" s="106" t="str">
        <f t="shared" ca="1" si="80"/>
        <v>Conti annuali dell'impianto (bilancio, conto economico, conto dei flussi di tesoreria) degli ultimi cinque anni, tra l'altro per la verifica della prassi di ammortamento e dei costi di produzione</v>
      </c>
      <c r="G187" s="121"/>
      <c r="H187" s="43"/>
      <c r="I187" s="107" t="s">
        <v>178</v>
      </c>
      <c r="J187" s="107" t="s">
        <v>178</v>
      </c>
      <c r="K187" s="98"/>
      <c r="L187" s="106" t="str">
        <f t="shared" ca="1" si="81"/>
        <v>Einzelabschluss Finanzbuchhaltung (Bilanz, Erfolgsrechnung, Geldflussrechnung) über fünf Jahre. Zur Überprüfung der Abschreibungspraxis, Gestehungskosten u.a.</v>
      </c>
    </row>
    <row r="188" spans="1:12" ht="50" hidden="1" outlineLevel="1" x14ac:dyDescent="0.25">
      <c r="A188" s="207" t="str">
        <f t="shared" ca="1" si="77"/>
        <v>A / 5.-.5</v>
      </c>
      <c r="B188" s="346" t="str">
        <f ca="1">CONCATENATE("5.",A183,".",ROW($A$5))</f>
        <v>5.-.5</v>
      </c>
      <c r="C188" s="98" t="str">
        <f t="shared" ca="1" si="78"/>
        <v>Planimetria dell'impianto</v>
      </c>
      <c r="D188" s="106" t="str">
        <f t="shared" ca="1" si="78"/>
        <v>sempre</v>
      </c>
      <c r="E188" s="105" t="str">
        <f t="shared" ca="1" si="79"/>
        <v>MP.25.xxx.A-5.-.5.</v>
      </c>
      <c r="F188" s="106" t="str">
        <f t="shared" ca="1" si="80"/>
        <v>Piano d'insieme o schema in cui sono visibili tutti gli elementi importanti riportati nella domanda, tra l'altro per la verifica  di eventuali collegamenti sul piano idraulico</v>
      </c>
      <c r="G188" s="121"/>
      <c r="H188" s="43"/>
      <c r="I188" s="107" t="s">
        <v>178</v>
      </c>
      <c r="J188" s="107" t="s">
        <v>178</v>
      </c>
      <c r="K188" s="98"/>
      <c r="L188" s="106" t="str">
        <f t="shared" ca="1" si="81"/>
        <v>Übersichtsplan oder Schema, wo alle wichtigen und im Gesuch aufgeführten Elemente ersichtlich sind. Zur Überprüfung einer allfälligen hydraulischen Verknüpfung u.a.</v>
      </c>
    </row>
    <row r="189" spans="1:12" ht="82.5" hidden="1" customHeight="1" outlineLevel="1" x14ac:dyDescent="0.25">
      <c r="A189" s="207" t="str">
        <f t="shared" ca="1" si="77"/>
        <v>A / 5.-.6</v>
      </c>
      <c r="B189" s="346" t="str">
        <f ca="1">CONCATENATE("5.",A183,".",ROW($A$6))</f>
        <v>5.-.6</v>
      </c>
      <c r="C189" s="106" t="str">
        <f t="shared" ca="1" si="78"/>
        <v>Attestazione dell'inserimento nel sistema della remunerazione a copertura dei costi per l’immissione in rete di energia elettrica, contributi d’investimento, finanziamento dei costi supplementari, indennizzi per risanamenti secondo la legge sulla protezione delle acque e altre misure di sostegno da parte degli enti pubblici</v>
      </c>
      <c r="D189" s="106" t="str">
        <f t="shared" ca="1" si="78"/>
        <v>qualora simili importi siano stati riportati nel modulo di domanda</v>
      </c>
      <c r="E189" s="105" t="str">
        <f t="shared" ca="1" si="79"/>
        <v>MP.25.xxx.A-5.-.6.</v>
      </c>
      <c r="F189" s="106" t="str">
        <f t="shared" ca="1" si="80"/>
        <v>Verifica ricavi da misure di sostengo pubblico</v>
      </c>
      <c r="G189" s="121"/>
      <c r="H189" s="43"/>
      <c r="I189" s="107" t="s">
        <v>178</v>
      </c>
      <c r="J189" s="107" t="s">
        <v>178</v>
      </c>
      <c r="K189" s="98"/>
      <c r="L189" s="106" t="str">
        <f t="shared" ca="1" si="81"/>
        <v>Nur notwendig, wenn solche Erlöse im Gesuchsformular eingetragen wurden (Ziffern KW-x/36, KW-x/38 oder KW-x/40)</v>
      </c>
    </row>
    <row r="190" spans="1:12" ht="78.75" hidden="1" customHeight="1" outlineLevel="1" x14ac:dyDescent="0.25">
      <c r="A190" s="592" t="str">
        <f t="shared" ca="1" si="77"/>
        <v>A / 5.-.7</v>
      </c>
      <c r="B190" s="594" t="str">
        <f ca="1">CONCATENATE("5.",A183,".",ROW($A$7))</f>
        <v>5.-.7</v>
      </c>
      <c r="C190" s="590" t="str">
        <f t="shared" ca="1" si="78"/>
        <v>Spiegazioni concernenti i costi di produzione secondo il rapporto di gestione 
(modulo Excel dell'allegato A-5.x.7)</v>
      </c>
      <c r="D190" s="588" t="str">
        <f t="shared" ca="1" si="78"/>
        <v>qualora simili importi siano stati riportati nel modulo di domanda</v>
      </c>
      <c r="E190" s="596" t="str">
        <f t="shared" ca="1" si="79"/>
        <v>MP.25.xxx.A-5.-.7.</v>
      </c>
      <c r="F190" s="96" t="str">
        <f t="shared" ca="1" si="80"/>
        <v>I dati concernenti i costi di produzione nel foglio Imp. 1 devono essere chiaramente plausibili in base ai conti annuali certificati o al modulo dell'allegato A / 5.1.7. Cliccare qui scaricare il modulo dell'allegato</v>
      </c>
      <c r="G190" s="587"/>
      <c r="H190" s="586"/>
      <c r="I190" s="584" t="s">
        <v>178</v>
      </c>
      <c r="J190" s="584" t="s">
        <v>178</v>
      </c>
      <c r="K190" s="585"/>
      <c r="L190" s="590" t="str">
        <f t="shared" ca="1" si="81"/>
        <v>Die Angaben zu den Gestehungskosten im Blatt KW-1 müssen anhand der testierten Abschlüsse oder anhand des Anhangformulars A / 5.1.7 eindeutig nachvollziehbar sein.</v>
      </c>
    </row>
    <row r="191" spans="1:12" hidden="1" outlineLevel="1" x14ac:dyDescent="0.25">
      <c r="A191" s="593"/>
      <c r="B191" s="595"/>
      <c r="C191" s="591"/>
      <c r="D191" s="589"/>
      <c r="E191" s="597"/>
      <c r="F191" s="215" t="s">
        <v>597</v>
      </c>
      <c r="G191" s="587"/>
      <c r="H191" s="586"/>
      <c r="I191" s="584"/>
      <c r="J191" s="584"/>
      <c r="K191" s="585"/>
      <c r="L191" s="591"/>
    </row>
    <row r="192" spans="1:12" ht="25" hidden="1" outlineLevel="1" x14ac:dyDescent="0.25">
      <c r="A192" s="207" t="str">
        <f ca="1">CONCATENATE("A / ",B192)</f>
        <v>A / 5.-.9</v>
      </c>
      <c r="B192" s="346" t="str">
        <f ca="1">CONCATENATE("5.",A183,".",ROW($A$9))</f>
        <v>5.-.9</v>
      </c>
      <c r="C192" s="226" t="str">
        <f ca="1">C182</f>
        <v>Dati sul profilo di produzione
(modulo Excel dell'allegato A-5.x.8)</v>
      </c>
      <c r="D192" s="106" t="str">
        <f ca="1">D182</f>
        <v>sempre</v>
      </c>
      <c r="E192" s="338" t="str">
        <f ca="1">CONCATENATE($B$4,$C$4,".A-",B192,".")</f>
        <v>MP.25.xxx.A-5.-.9.</v>
      </c>
      <c r="F192" s="98" t="str">
        <f ca="1">F182</f>
        <v>secondo l'art. 89 cpv. 2 OPEn è necessario specificare i profili orari</v>
      </c>
      <c r="G192" s="121"/>
      <c r="H192" s="223"/>
      <c r="I192" s="107" t="s">
        <v>178</v>
      </c>
      <c r="J192" s="107" t="s">
        <v>178</v>
      </c>
      <c r="K192" s="174"/>
      <c r="L192" s="225" t="str">
        <f ca="1">L182</f>
        <v>Stundenwerte für jede Zentrale zwingend, auch für Pumpzentralen und KEV-Anlagen.</v>
      </c>
    </row>
    <row r="193" spans="1:12" hidden="1" collapsed="1" x14ac:dyDescent="0.25">
      <c r="A193" s="209" t="str">
        <f ca="1">IF(ISERROR(MID(INDEX(Blätter,ROW(A27)),FIND("]",INDEX(Blätter,ROW(A27)))+1,99)),"-",IF(LEN(MID(INDEX(Blätter,ROW(A27)),FIND("]",INDEX(Blätter,ROW(A27)))+1,99))&gt;4,"-",MID(INDEX(Blätter,ROW(A27)),FIND("]",INDEX(Blätter,ROW(A27)))+1,99)))</f>
        <v>-</v>
      </c>
      <c r="B193" s="221" t="str">
        <f ca="1">CONCATENATE("5.",A193)</f>
        <v>5.-</v>
      </c>
      <c r="C193" s="224" t="str">
        <f ca="1">IFERROR(IF(INDIRECT(CONCATENATE(A193,"!d13"))=Dropdown!$AI$6,"-",INDIRECT(CONCATENATE(A193,"!D13"))),"-")</f>
        <v>-</v>
      </c>
      <c r="D193" s="209"/>
      <c r="E193" s="211"/>
      <c r="F193" s="210"/>
      <c r="G193" s="219"/>
      <c r="H193" s="220"/>
      <c r="I193" s="220"/>
      <c r="J193" s="220"/>
      <c r="K193" s="220"/>
      <c r="L193" s="210"/>
    </row>
    <row r="194" spans="1:12" ht="59.25" hidden="1" customHeight="1" outlineLevel="1" x14ac:dyDescent="0.25">
      <c r="A194" s="207" t="str">
        <f t="shared" ref="A194:A200" ca="1" si="82">CONCATENATE("A / ",B194)</f>
        <v>A / 5.-.1</v>
      </c>
      <c r="B194" s="346" t="str">
        <f ca="1">CONCATENATE("5.",A193,".",ROW($A$1))</f>
        <v>5.-.1</v>
      </c>
      <c r="C194" s="98" t="str">
        <f t="shared" ref="C194:D200" ca="1" si="83">C184</f>
        <v>Contratto diritto di utilizzazione</v>
      </c>
      <c r="D194" s="106" t="str">
        <f t="shared" ca="1" si="83"/>
        <v>sempre</v>
      </c>
      <c r="E194" s="105" t="str">
        <f t="shared" ref="E194:E200" ca="1" si="84">CONCATENATE($B$4,$C$4,".A-",B194,".")</f>
        <v>MP.25.xxx.A-5.-.1.</v>
      </c>
      <c r="F194" s="106" t="str">
        <f t="shared" ref="F194:F200" ca="1" si="85">F184</f>
        <v>Ad. es. atto relativo all'utilizzazione della forza idrica, concessione per la verifica delle prestazioni in concessione, dei parametri dell'impianto e della titolarità</v>
      </c>
      <c r="G194" s="121"/>
      <c r="H194" s="43"/>
      <c r="I194" s="107" t="s">
        <v>178</v>
      </c>
      <c r="J194" s="107" t="s">
        <v>178</v>
      </c>
      <c r="K194" s="98"/>
      <c r="L194" s="106" t="str">
        <f t="shared" ref="L194:L200" ca="1" si="86">L184</f>
        <v>bspw. Wasserrechtsurkunde, Konzessionsvertrag
zur Überprüfung von Konzessionsleistungen, Kraftwerks-parameter, Eigentumsverhältnisse u.a.</v>
      </c>
    </row>
    <row r="195" spans="1:12" ht="25" hidden="1" outlineLevel="1" x14ac:dyDescent="0.25">
      <c r="A195" s="207" t="str">
        <f t="shared" ca="1" si="82"/>
        <v>A / 5.-.2</v>
      </c>
      <c r="B195" s="346" t="str">
        <f ca="1">CONCATENATE("5.",A193,".",ROW($A$2))</f>
        <v>5.-.2</v>
      </c>
      <c r="C195" s="98" t="str">
        <f t="shared" ca="1" si="83"/>
        <v>Attestazione di chi si assume il rischio tra le parti coinvolte</v>
      </c>
      <c r="D195" s="106" t="str">
        <f t="shared" ca="1" si="83"/>
        <v>se il richiedente stesso non è il gestore dell'impianto</v>
      </c>
      <c r="E195" s="105" t="str">
        <f t="shared" ca="1" si="84"/>
        <v>MP.25.xxx.A-5.-.2.</v>
      </c>
      <c r="F195" s="106" t="str">
        <f t="shared" ca="1" si="85"/>
        <v>Verifica della parte che si assume il rischio economico</v>
      </c>
      <c r="G195" s="121"/>
      <c r="H195" s="43"/>
      <c r="I195" s="107" t="s">
        <v>178</v>
      </c>
      <c r="J195" s="107" t="s">
        <v>178</v>
      </c>
      <c r="K195" s="98"/>
      <c r="L195" s="106" t="str">
        <f t="shared" ca="1" si="86"/>
        <v>nicht notwendiog, wenn Gesuchsteller = Betreiber dieser Anlage, d.h. zuoberst in der "Berechtigungskaskade"</v>
      </c>
    </row>
    <row r="196" spans="1:12" ht="65.25" hidden="1" customHeight="1" outlineLevel="1" x14ac:dyDescent="0.25">
      <c r="A196" s="207" t="str">
        <f t="shared" ca="1" si="82"/>
        <v>A / 5.-.3</v>
      </c>
      <c r="B196" s="346" t="str">
        <f ca="1">CONCATENATE("5.",A193,".",ROW($A$3))</f>
        <v>5.-.3</v>
      </c>
      <c r="C196" s="98" t="str">
        <f t="shared" ca="1" si="83"/>
        <v>In caso di impresa di approvvigionamento elettrico con contratto di acquisto o di fornitura</v>
      </c>
      <c r="D196" s="106" t="str">
        <f t="shared" ca="1" si="83"/>
        <v>qualora richiedente impresa di approvvigionamento elettrico con obbligo di acquisto di energia da tale impianto</v>
      </c>
      <c r="E196" s="105" t="str">
        <f t="shared" ca="1" si="84"/>
        <v>MP.25.xxx.A-5.-.3.</v>
      </c>
      <c r="F196" s="106" t="str">
        <f t="shared" ca="1" si="85"/>
        <v>Verifica dell'accettabilità secondo l'ordinanza del contratto di acquisto/fornitura</v>
      </c>
      <c r="G196" s="121"/>
      <c r="H196" s="43"/>
      <c r="I196" s="107" t="s">
        <v>178</v>
      </c>
      <c r="J196" s="107" t="s">
        <v>178</v>
      </c>
      <c r="K196" s="98"/>
      <c r="L196" s="106" t="str">
        <f t="shared" ca="1" si="86"/>
        <v>nicht notwendiog, wenn Gesuchsteller = Betreiber oder (Mit-)Eigentümer / Partner dieser Anlage ist</v>
      </c>
    </row>
    <row r="197" spans="1:12" ht="50" hidden="1" outlineLevel="1" x14ac:dyDescent="0.25">
      <c r="A197" s="207" t="str">
        <f t="shared" ca="1" si="82"/>
        <v>A / 5.-.4</v>
      </c>
      <c r="B197" s="346" t="str">
        <f ca="1">CONCATENATE("5.",A193,".",ROW($A$4))</f>
        <v>5.-.4</v>
      </c>
      <c r="C197" s="98" t="str">
        <f t="shared" ca="1" si="83"/>
        <v>Conto annuale certificato dalla società di revisione a livello dell'impianto per gli anni  2019 - 2024 (soltanto i conti che non sono già stati presentati l'anno precedente)</v>
      </c>
      <c r="D197" s="106" t="str">
        <f t="shared" ca="1" si="83"/>
        <v>sempre</v>
      </c>
      <c r="E197" s="105" t="str">
        <f t="shared" ca="1" si="84"/>
        <v>MP.25.xxx.A-5.-.4.</v>
      </c>
      <c r="F197" s="106" t="str">
        <f t="shared" ca="1" si="85"/>
        <v>Conti annuali dell'impianto (bilancio, conto economico, conto dei flussi di tesoreria) degli ultimi cinque anni, tra l'altro per la verifica della prassi di ammortamento e dei costi di produzione</v>
      </c>
      <c r="G197" s="121"/>
      <c r="H197" s="43"/>
      <c r="I197" s="107" t="s">
        <v>178</v>
      </c>
      <c r="J197" s="107" t="s">
        <v>178</v>
      </c>
      <c r="K197" s="98"/>
      <c r="L197" s="106" t="str">
        <f t="shared" ca="1" si="86"/>
        <v>Einzelabschluss Finanzbuchhaltung (Bilanz, Erfolgsrechnung, Geldflussrechnung) über fünf Jahre. Zur Überprüfung der Abschreibungspraxis, Gestehungskosten u.a.</v>
      </c>
    </row>
    <row r="198" spans="1:12" ht="50" hidden="1" outlineLevel="1" x14ac:dyDescent="0.25">
      <c r="A198" s="207" t="str">
        <f t="shared" ca="1" si="82"/>
        <v>A / 5.-.5</v>
      </c>
      <c r="B198" s="346" t="str">
        <f ca="1">CONCATENATE("5.",A193,".",ROW($A$5))</f>
        <v>5.-.5</v>
      </c>
      <c r="C198" s="98" t="str">
        <f t="shared" ca="1" si="83"/>
        <v>Planimetria dell'impianto</v>
      </c>
      <c r="D198" s="106" t="str">
        <f t="shared" ca="1" si="83"/>
        <v>sempre</v>
      </c>
      <c r="E198" s="105" t="str">
        <f t="shared" ca="1" si="84"/>
        <v>MP.25.xxx.A-5.-.5.</v>
      </c>
      <c r="F198" s="106" t="str">
        <f t="shared" ca="1" si="85"/>
        <v>Piano d'insieme o schema in cui sono visibili tutti gli elementi importanti riportati nella domanda, tra l'altro per la verifica  di eventuali collegamenti sul piano idraulico</v>
      </c>
      <c r="G198" s="121"/>
      <c r="H198" s="43"/>
      <c r="I198" s="107" t="s">
        <v>178</v>
      </c>
      <c r="J198" s="107" t="s">
        <v>178</v>
      </c>
      <c r="K198" s="98"/>
      <c r="L198" s="106" t="str">
        <f t="shared" ca="1" si="86"/>
        <v>Übersichtsplan oder Schema, wo alle wichtigen und im Gesuch aufgeführten Elemente ersichtlich sind. Zur Überprüfung einer allfälligen hydraulischen Verknüpfung u.a.</v>
      </c>
    </row>
    <row r="199" spans="1:12" ht="83.25" hidden="1" customHeight="1" outlineLevel="1" x14ac:dyDescent="0.25">
      <c r="A199" s="207" t="str">
        <f t="shared" ca="1" si="82"/>
        <v>A / 5.-.6</v>
      </c>
      <c r="B199" s="346" t="str">
        <f ca="1">CONCATENATE("5.",A193,".",ROW($A$6))</f>
        <v>5.-.6</v>
      </c>
      <c r="C199" s="106" t="str">
        <f t="shared" ca="1" si="83"/>
        <v>Attestazione dell'inserimento nel sistema della remunerazione a copertura dei costi per l’immissione in rete di energia elettrica, contributi d’investimento, finanziamento dei costi supplementari, indennizzi per risanamenti secondo la legge sulla protezione delle acque e altre misure di sostegno da parte degli enti pubblici</v>
      </c>
      <c r="D199" s="106" t="str">
        <f t="shared" ca="1" si="83"/>
        <v>qualora simili importi siano stati riportati nel modulo di domanda</v>
      </c>
      <c r="E199" s="105" t="str">
        <f t="shared" ca="1" si="84"/>
        <v>MP.25.xxx.A-5.-.6.</v>
      </c>
      <c r="F199" s="106" t="str">
        <f t="shared" ca="1" si="85"/>
        <v>Verifica ricavi da misure di sostengo pubblico</v>
      </c>
      <c r="G199" s="121"/>
      <c r="H199" s="43"/>
      <c r="I199" s="107" t="s">
        <v>178</v>
      </c>
      <c r="J199" s="107" t="s">
        <v>178</v>
      </c>
      <c r="K199" s="98"/>
      <c r="L199" s="106" t="str">
        <f t="shared" ca="1" si="86"/>
        <v>Nur notwendig, wenn solche Erlöse im Gesuchsformular eingetragen wurden (Ziffern KW-x/36, KW-x/38 oder KW-x/40)</v>
      </c>
    </row>
    <row r="200" spans="1:12" ht="83.25" hidden="1" customHeight="1" outlineLevel="1" x14ac:dyDescent="0.25">
      <c r="A200" s="592" t="str">
        <f t="shared" ca="1" si="82"/>
        <v>A / 5.-.7</v>
      </c>
      <c r="B200" s="594" t="str">
        <f ca="1">CONCATENATE("5.",A193,".",ROW($A$7))</f>
        <v>5.-.7</v>
      </c>
      <c r="C200" s="590" t="str">
        <f t="shared" ca="1" si="83"/>
        <v>Spiegazioni concernenti i costi di produzione secondo il rapporto di gestione 
(modulo Excel dell'allegato A-5.x.7)</v>
      </c>
      <c r="D200" s="588" t="str">
        <f t="shared" ca="1" si="83"/>
        <v>qualora simili importi siano stati riportati nel modulo di domanda</v>
      </c>
      <c r="E200" s="596" t="str">
        <f t="shared" ca="1" si="84"/>
        <v>MP.25.xxx.A-5.-.7.</v>
      </c>
      <c r="F200" s="96" t="str">
        <f t="shared" ca="1" si="85"/>
        <v>I dati concernenti i costi di produzione nel foglio Imp. 1 devono essere chiaramente plausibili in base ai conti annuali certificati o al modulo dell'allegato A / 5.1.7. Cliccare qui scaricare il modulo dell'allegato</v>
      </c>
      <c r="G200" s="587"/>
      <c r="H200" s="586"/>
      <c r="I200" s="584" t="s">
        <v>178</v>
      </c>
      <c r="J200" s="584" t="s">
        <v>178</v>
      </c>
      <c r="K200" s="585"/>
      <c r="L200" s="590" t="str">
        <f t="shared" ca="1" si="86"/>
        <v>Die Angaben zu den Gestehungskosten im Blatt KW-1 müssen anhand der testierten Abschlüsse oder anhand des Anhangformulars A / 5.1.7 eindeutig nachvollziehbar sein.</v>
      </c>
    </row>
    <row r="201" spans="1:12" hidden="1" outlineLevel="1" x14ac:dyDescent="0.25">
      <c r="A201" s="593"/>
      <c r="B201" s="595"/>
      <c r="C201" s="591"/>
      <c r="D201" s="589"/>
      <c r="E201" s="597"/>
      <c r="F201" s="215" t="s">
        <v>597</v>
      </c>
      <c r="G201" s="587"/>
      <c r="H201" s="586"/>
      <c r="I201" s="584"/>
      <c r="J201" s="584"/>
      <c r="K201" s="585"/>
      <c r="L201" s="591"/>
    </row>
    <row r="202" spans="1:12" ht="25" hidden="1" outlineLevel="1" x14ac:dyDescent="0.25">
      <c r="A202" s="207" t="str">
        <f ca="1">CONCATENATE("A / ",B202)</f>
        <v>A / 5.-.9</v>
      </c>
      <c r="B202" s="346" t="str">
        <f ca="1">CONCATENATE("5.",A193,".",ROW($A$9))</f>
        <v>5.-.9</v>
      </c>
      <c r="C202" s="226" t="str">
        <f ca="1">C192</f>
        <v>Dati sul profilo di produzione
(modulo Excel dell'allegato A-5.x.8)</v>
      </c>
      <c r="D202" s="106" t="str">
        <f ca="1">D192</f>
        <v>sempre</v>
      </c>
      <c r="E202" s="338" t="str">
        <f ca="1">CONCATENATE($B$4,$C$4,".A-",B202,".")</f>
        <v>MP.25.xxx.A-5.-.9.</v>
      </c>
      <c r="F202" s="98" t="str">
        <f ca="1">F192</f>
        <v>secondo l'art. 89 cpv. 2 OPEn è necessario specificare i profili orari</v>
      </c>
      <c r="G202" s="121"/>
      <c r="H202" s="223"/>
      <c r="I202" s="107" t="s">
        <v>178</v>
      </c>
      <c r="J202" s="107" t="s">
        <v>178</v>
      </c>
      <c r="K202" s="174"/>
      <c r="L202" s="225" t="str">
        <f ca="1">L192</f>
        <v>Stundenwerte für jede Zentrale zwingend, auch für Pumpzentralen und KEV-Anlagen.</v>
      </c>
    </row>
    <row r="203" spans="1:12" hidden="1" collapsed="1" x14ac:dyDescent="0.25">
      <c r="A203" s="209" t="str">
        <f ca="1">IF(ISERROR(MID(INDEX(Blätter,ROW(A28)),FIND("]",INDEX(Blätter,ROW(A28)))+1,99)),"-",IF(LEN(MID(INDEX(Blätter,ROW(A28)),FIND("]",INDEX(Blätter,ROW(A28)))+1,99))&gt;4,"-",MID(INDEX(Blätter,ROW(A28)),FIND("]",INDEX(Blätter,ROW(A28)))+1,99)))</f>
        <v>-</v>
      </c>
      <c r="B203" s="221" t="str">
        <f ca="1">CONCATENATE("5.",A203)</f>
        <v>5.-</v>
      </c>
      <c r="C203" s="224" t="str">
        <f ca="1">IFERROR(IF(INDIRECT(CONCATENATE(A203,"!d13"))=Dropdown!$AI$6,"-",INDIRECT(CONCATENATE(A203,"!D13"))),"-")</f>
        <v>-</v>
      </c>
      <c r="D203" s="209"/>
      <c r="E203" s="211"/>
      <c r="F203" s="210"/>
      <c r="G203" s="219"/>
      <c r="H203" s="220"/>
      <c r="I203" s="220"/>
      <c r="J203" s="220"/>
      <c r="K203" s="220"/>
      <c r="L203" s="210"/>
    </row>
    <row r="204" spans="1:12" ht="37.5" hidden="1" outlineLevel="1" x14ac:dyDescent="0.25">
      <c r="A204" s="207" t="str">
        <f t="shared" ref="A204:A210" ca="1" si="87">CONCATENATE("A / ",B204)</f>
        <v>A / 5.-.1</v>
      </c>
      <c r="B204" s="346" t="str">
        <f ca="1">CONCATENATE("5.",A203,".",ROW($A$1))</f>
        <v>5.-.1</v>
      </c>
      <c r="C204" s="98" t="str">
        <f t="shared" ref="C204:D210" ca="1" si="88">C194</f>
        <v>Contratto diritto di utilizzazione</v>
      </c>
      <c r="D204" s="106" t="str">
        <f t="shared" ca="1" si="88"/>
        <v>sempre</v>
      </c>
      <c r="E204" s="105" t="str">
        <f t="shared" ref="E204:E210" ca="1" si="89">CONCATENATE($B$4,$C$4,".A-",B204,".")</f>
        <v>MP.25.xxx.A-5.-.1.</v>
      </c>
      <c r="F204" s="106" t="str">
        <f t="shared" ref="F204:F210" ca="1" si="90">F194</f>
        <v>Ad. es. atto relativo all'utilizzazione della forza idrica, concessione per la verifica delle prestazioni in concessione, dei parametri dell'impianto e della titolarità</v>
      </c>
      <c r="G204" s="121"/>
      <c r="H204" s="43"/>
      <c r="I204" s="107" t="s">
        <v>178</v>
      </c>
      <c r="J204" s="107" t="s">
        <v>178</v>
      </c>
      <c r="K204" s="98"/>
      <c r="L204" s="106" t="str">
        <f t="shared" ref="L204:L210" ca="1" si="91">L194</f>
        <v>bspw. Wasserrechtsurkunde, Konzessionsvertrag
zur Überprüfung von Konzessionsleistungen, Kraftwerks-parameter, Eigentumsverhältnisse u.a.</v>
      </c>
    </row>
    <row r="205" spans="1:12" ht="25" hidden="1" outlineLevel="1" x14ac:dyDescent="0.25">
      <c r="A205" s="207" t="str">
        <f t="shared" ca="1" si="87"/>
        <v>A / 5.-.2</v>
      </c>
      <c r="B205" s="346" t="str">
        <f ca="1">CONCATENATE("5.",A203,".",ROW($A$2))</f>
        <v>5.-.2</v>
      </c>
      <c r="C205" s="98" t="str">
        <f t="shared" ca="1" si="88"/>
        <v>Attestazione di chi si assume il rischio tra le parti coinvolte</v>
      </c>
      <c r="D205" s="106" t="str">
        <f t="shared" ca="1" si="88"/>
        <v>se il richiedente stesso non è il gestore dell'impianto</v>
      </c>
      <c r="E205" s="105" t="str">
        <f t="shared" ca="1" si="89"/>
        <v>MP.25.xxx.A-5.-.2.</v>
      </c>
      <c r="F205" s="106" t="str">
        <f t="shared" ca="1" si="90"/>
        <v>Verifica della parte che si assume il rischio economico</v>
      </c>
      <c r="G205" s="121"/>
      <c r="H205" s="43"/>
      <c r="I205" s="107" t="s">
        <v>178</v>
      </c>
      <c r="J205" s="107" t="s">
        <v>178</v>
      </c>
      <c r="K205" s="98"/>
      <c r="L205" s="106" t="str">
        <f t="shared" ca="1" si="91"/>
        <v>nicht notwendiog, wenn Gesuchsteller = Betreiber dieser Anlage, d.h. zuoberst in der "Berechtigungskaskade"</v>
      </c>
    </row>
    <row r="206" spans="1:12" ht="73.5" hidden="1" customHeight="1" outlineLevel="1" x14ac:dyDescent="0.25">
      <c r="A206" s="207" t="str">
        <f t="shared" ca="1" si="87"/>
        <v>A / 5.-.3</v>
      </c>
      <c r="B206" s="346" t="str">
        <f ca="1">CONCATENATE("5.",A203,".",ROW($A$3))</f>
        <v>5.-.3</v>
      </c>
      <c r="C206" s="98" t="str">
        <f t="shared" ca="1" si="88"/>
        <v>In caso di impresa di approvvigionamento elettrico con contratto di acquisto o di fornitura</v>
      </c>
      <c r="D206" s="106" t="str">
        <f t="shared" ca="1" si="88"/>
        <v>qualora richiedente impresa di approvvigionamento elettrico con obbligo di acquisto di energia da tale impianto</v>
      </c>
      <c r="E206" s="105" t="str">
        <f t="shared" ca="1" si="89"/>
        <v>MP.25.xxx.A-5.-.3.</v>
      </c>
      <c r="F206" s="106" t="str">
        <f t="shared" ca="1" si="90"/>
        <v>Verifica dell'accettabilità secondo l'ordinanza del contratto di acquisto/fornitura</v>
      </c>
      <c r="G206" s="121"/>
      <c r="H206" s="43"/>
      <c r="I206" s="107" t="s">
        <v>178</v>
      </c>
      <c r="J206" s="107" t="s">
        <v>178</v>
      </c>
      <c r="K206" s="98"/>
      <c r="L206" s="106" t="str">
        <f t="shared" ca="1" si="91"/>
        <v>nicht notwendiog, wenn Gesuchsteller = Betreiber oder (Mit-)Eigentümer / Partner dieser Anlage ist</v>
      </c>
    </row>
    <row r="207" spans="1:12" ht="50" hidden="1" outlineLevel="1" x14ac:dyDescent="0.25">
      <c r="A207" s="207" t="str">
        <f t="shared" ca="1" si="87"/>
        <v>A / 5.-.4</v>
      </c>
      <c r="B207" s="346" t="str">
        <f ca="1">CONCATENATE("5.",A203,".",ROW($A$4))</f>
        <v>5.-.4</v>
      </c>
      <c r="C207" s="98" t="str">
        <f t="shared" ca="1" si="88"/>
        <v>Conto annuale certificato dalla società di revisione a livello dell'impianto per gli anni  2019 - 2024 (soltanto i conti che non sono già stati presentati l'anno precedente)</v>
      </c>
      <c r="D207" s="106" t="str">
        <f t="shared" ca="1" si="88"/>
        <v>sempre</v>
      </c>
      <c r="E207" s="105" t="str">
        <f t="shared" ca="1" si="89"/>
        <v>MP.25.xxx.A-5.-.4.</v>
      </c>
      <c r="F207" s="106" t="str">
        <f t="shared" ca="1" si="90"/>
        <v>Conti annuali dell'impianto (bilancio, conto economico, conto dei flussi di tesoreria) degli ultimi cinque anni, tra l'altro per la verifica della prassi di ammortamento e dei costi di produzione</v>
      </c>
      <c r="G207" s="121"/>
      <c r="H207" s="43"/>
      <c r="I207" s="107" t="s">
        <v>178</v>
      </c>
      <c r="J207" s="107" t="s">
        <v>178</v>
      </c>
      <c r="K207" s="98"/>
      <c r="L207" s="106" t="str">
        <f t="shared" ca="1" si="91"/>
        <v>Einzelabschluss Finanzbuchhaltung (Bilanz, Erfolgsrechnung, Geldflussrechnung) über fünf Jahre. Zur Überprüfung der Abschreibungspraxis, Gestehungskosten u.a.</v>
      </c>
    </row>
    <row r="208" spans="1:12" ht="50" hidden="1" outlineLevel="1" x14ac:dyDescent="0.25">
      <c r="A208" s="207" t="str">
        <f t="shared" ca="1" si="87"/>
        <v>A / 5.-.5</v>
      </c>
      <c r="B208" s="346" t="str">
        <f ca="1">CONCATENATE("5.",A203,".",ROW($A$5))</f>
        <v>5.-.5</v>
      </c>
      <c r="C208" s="98" t="str">
        <f t="shared" ca="1" si="88"/>
        <v>Planimetria dell'impianto</v>
      </c>
      <c r="D208" s="106" t="str">
        <f t="shared" ca="1" si="88"/>
        <v>sempre</v>
      </c>
      <c r="E208" s="105" t="str">
        <f t="shared" ca="1" si="89"/>
        <v>MP.25.xxx.A-5.-.5.</v>
      </c>
      <c r="F208" s="106" t="str">
        <f t="shared" ca="1" si="90"/>
        <v>Piano d'insieme o schema in cui sono visibili tutti gli elementi importanti riportati nella domanda, tra l'altro per la verifica  di eventuali collegamenti sul piano idraulico</v>
      </c>
      <c r="G208" s="121"/>
      <c r="H208" s="43"/>
      <c r="I208" s="107" t="s">
        <v>178</v>
      </c>
      <c r="J208" s="107" t="s">
        <v>178</v>
      </c>
      <c r="K208" s="98"/>
      <c r="L208" s="106" t="str">
        <f t="shared" ca="1" si="91"/>
        <v>Übersichtsplan oder Schema, wo alle wichtigen und im Gesuch aufgeführten Elemente ersichtlich sind. Zur Überprüfung einer allfälligen hydraulischen Verknüpfung u.a.</v>
      </c>
    </row>
    <row r="209" spans="1:12" ht="84" hidden="1" customHeight="1" outlineLevel="1" x14ac:dyDescent="0.25">
      <c r="A209" s="207" t="str">
        <f t="shared" ca="1" si="87"/>
        <v>A / 5.-.6</v>
      </c>
      <c r="B209" s="346" t="str">
        <f ca="1">CONCATENATE("5.",A203,".",ROW($A$6))</f>
        <v>5.-.6</v>
      </c>
      <c r="C209" s="106" t="str">
        <f t="shared" ca="1" si="88"/>
        <v>Attestazione dell'inserimento nel sistema della remunerazione a copertura dei costi per l’immissione in rete di energia elettrica, contributi d’investimento, finanziamento dei costi supplementari, indennizzi per risanamenti secondo la legge sulla protezione delle acque e altre misure di sostegno da parte degli enti pubblici</v>
      </c>
      <c r="D209" s="106" t="str">
        <f t="shared" ca="1" si="88"/>
        <v>qualora simili importi siano stati riportati nel modulo di domanda</v>
      </c>
      <c r="E209" s="105" t="str">
        <f t="shared" ca="1" si="89"/>
        <v>MP.25.xxx.A-5.-.6.</v>
      </c>
      <c r="F209" s="106" t="str">
        <f t="shared" ca="1" si="90"/>
        <v>Verifica ricavi da misure di sostengo pubblico</v>
      </c>
      <c r="G209" s="121"/>
      <c r="H209" s="43"/>
      <c r="I209" s="107" t="s">
        <v>178</v>
      </c>
      <c r="J209" s="107" t="s">
        <v>178</v>
      </c>
      <c r="K209" s="98"/>
      <c r="L209" s="106" t="str">
        <f t="shared" ca="1" si="91"/>
        <v>Nur notwendig, wenn solche Erlöse im Gesuchsformular eingetragen wurden (Ziffern KW-x/36, KW-x/38 oder KW-x/40)</v>
      </c>
    </row>
    <row r="210" spans="1:12" ht="78.75" hidden="1" customHeight="1" outlineLevel="1" x14ac:dyDescent="0.25">
      <c r="A210" s="592" t="str">
        <f t="shared" ca="1" si="87"/>
        <v>A / 5.-.7</v>
      </c>
      <c r="B210" s="594" t="str">
        <f ca="1">CONCATENATE("5.",A203,".",ROW($A$7))</f>
        <v>5.-.7</v>
      </c>
      <c r="C210" s="590" t="str">
        <f t="shared" ca="1" si="88"/>
        <v>Spiegazioni concernenti i costi di produzione secondo il rapporto di gestione 
(modulo Excel dell'allegato A-5.x.7)</v>
      </c>
      <c r="D210" s="588" t="str">
        <f t="shared" ca="1" si="88"/>
        <v>qualora simili importi siano stati riportati nel modulo di domanda</v>
      </c>
      <c r="E210" s="596" t="str">
        <f t="shared" ca="1" si="89"/>
        <v>MP.25.xxx.A-5.-.7.</v>
      </c>
      <c r="F210" s="96" t="str">
        <f t="shared" ca="1" si="90"/>
        <v>I dati concernenti i costi di produzione nel foglio Imp. 1 devono essere chiaramente plausibili in base ai conti annuali certificati o al modulo dell'allegato A / 5.1.7. Cliccare qui scaricare il modulo dell'allegato</v>
      </c>
      <c r="G210" s="587"/>
      <c r="H210" s="586"/>
      <c r="I210" s="584" t="s">
        <v>178</v>
      </c>
      <c r="J210" s="584" t="s">
        <v>178</v>
      </c>
      <c r="K210" s="585"/>
      <c r="L210" s="590" t="str">
        <f t="shared" ca="1" si="91"/>
        <v>Die Angaben zu den Gestehungskosten im Blatt KW-1 müssen anhand der testierten Abschlüsse oder anhand des Anhangformulars A / 5.1.7 eindeutig nachvollziehbar sein.</v>
      </c>
    </row>
    <row r="211" spans="1:12" hidden="1" outlineLevel="1" x14ac:dyDescent="0.25">
      <c r="A211" s="593"/>
      <c r="B211" s="595"/>
      <c r="C211" s="591"/>
      <c r="D211" s="589"/>
      <c r="E211" s="597"/>
      <c r="F211" s="215" t="s">
        <v>597</v>
      </c>
      <c r="G211" s="587"/>
      <c r="H211" s="586"/>
      <c r="I211" s="584"/>
      <c r="J211" s="584"/>
      <c r="K211" s="585"/>
      <c r="L211" s="591"/>
    </row>
    <row r="212" spans="1:12" ht="25" hidden="1" outlineLevel="1" x14ac:dyDescent="0.25">
      <c r="A212" s="207" t="str">
        <f ca="1">CONCATENATE("A / ",B212)</f>
        <v>A / 5.-.9</v>
      </c>
      <c r="B212" s="346" t="str">
        <f ca="1">CONCATENATE("5.",A203,".",ROW($A$9))</f>
        <v>5.-.9</v>
      </c>
      <c r="C212" s="226" t="str">
        <f ca="1">C202</f>
        <v>Dati sul profilo di produzione
(modulo Excel dell'allegato A-5.x.8)</v>
      </c>
      <c r="D212" s="106" t="str">
        <f ca="1">D202</f>
        <v>sempre</v>
      </c>
      <c r="E212" s="338" t="str">
        <f ca="1">CONCATENATE($B$4,$C$4,".A-",B212,".")</f>
        <v>MP.25.xxx.A-5.-.9.</v>
      </c>
      <c r="F212" s="98" t="str">
        <f ca="1">F202</f>
        <v>secondo l'art. 89 cpv. 2 OPEn è necessario specificare i profili orari</v>
      </c>
      <c r="G212" s="121"/>
      <c r="H212" s="223"/>
      <c r="I212" s="107" t="s">
        <v>178</v>
      </c>
      <c r="J212" s="107" t="s">
        <v>178</v>
      </c>
      <c r="K212" s="174"/>
      <c r="L212" s="225" t="str">
        <f ca="1">L202</f>
        <v>Stundenwerte für jede Zentrale zwingend, auch für Pumpzentralen und KEV-Anlagen.</v>
      </c>
    </row>
    <row r="213" spans="1:12" hidden="1" collapsed="1" x14ac:dyDescent="0.25">
      <c r="A213" s="209" t="str">
        <f ca="1">IF(ISERROR(MID(INDEX(Blätter,ROW(A29)),FIND("]",INDEX(Blätter,ROW(A29)))+1,99)),"-",IF(LEN(MID(INDEX(Blätter,ROW(A29)),FIND("]",INDEX(Blätter,ROW(A29)))+1,99))&gt;4,"-",MID(INDEX(Blätter,ROW(A29)),FIND("]",INDEX(Blätter,ROW(A29)))+1,99)))</f>
        <v>-</v>
      </c>
      <c r="B213" s="221" t="str">
        <f ca="1">CONCATENATE("5.",A213)</f>
        <v>5.-</v>
      </c>
      <c r="C213" s="224" t="str">
        <f ca="1">IFERROR(IF(INDIRECT(CONCATENATE(A213,"!d13"))=Dropdown!$AI$6,"-",INDIRECT(CONCATENATE(A213,"!D13"))),"-")</f>
        <v>-</v>
      </c>
      <c r="D213" s="209"/>
      <c r="E213" s="211"/>
      <c r="F213" s="210"/>
      <c r="G213" s="219"/>
      <c r="H213" s="220"/>
      <c r="I213" s="220"/>
      <c r="J213" s="220"/>
      <c r="K213" s="220"/>
      <c r="L213" s="210"/>
    </row>
    <row r="214" spans="1:12" ht="37.5" hidden="1" outlineLevel="1" x14ac:dyDescent="0.25">
      <c r="A214" s="207" t="str">
        <f t="shared" ref="A214:A220" ca="1" si="92">CONCATENATE("A / ",B214)</f>
        <v>A / 5.-.1</v>
      </c>
      <c r="B214" s="346" t="str">
        <f ca="1">CONCATENATE("5.",A213,".",ROW($A$1))</f>
        <v>5.-.1</v>
      </c>
      <c r="C214" s="98" t="str">
        <f t="shared" ref="C214:D220" ca="1" si="93">C204</f>
        <v>Contratto diritto di utilizzazione</v>
      </c>
      <c r="D214" s="106" t="str">
        <f t="shared" ca="1" si="93"/>
        <v>sempre</v>
      </c>
      <c r="E214" s="105" t="str">
        <f t="shared" ref="E214:E220" ca="1" si="94">CONCATENATE($B$4,$C$4,".A-",B214,".")</f>
        <v>MP.25.xxx.A-5.-.1.</v>
      </c>
      <c r="F214" s="106" t="str">
        <f t="shared" ref="F214:F220" ca="1" si="95">F204</f>
        <v>Ad. es. atto relativo all'utilizzazione della forza idrica, concessione per la verifica delle prestazioni in concessione, dei parametri dell'impianto e della titolarità</v>
      </c>
      <c r="G214" s="121"/>
      <c r="H214" s="43"/>
      <c r="I214" s="107" t="s">
        <v>178</v>
      </c>
      <c r="J214" s="107" t="s">
        <v>178</v>
      </c>
      <c r="K214" s="98"/>
      <c r="L214" s="106" t="str">
        <f t="shared" ref="L214:L220" ca="1" si="96">L204</f>
        <v>bspw. Wasserrechtsurkunde, Konzessionsvertrag
zur Überprüfung von Konzessionsleistungen, Kraftwerks-parameter, Eigentumsverhältnisse u.a.</v>
      </c>
    </row>
    <row r="215" spans="1:12" ht="25" hidden="1" outlineLevel="1" x14ac:dyDescent="0.25">
      <c r="A215" s="207" t="str">
        <f t="shared" ca="1" si="92"/>
        <v>A / 5.-.2</v>
      </c>
      <c r="B215" s="346" t="str">
        <f ca="1">CONCATENATE("5.",A213,".",ROW($A$2))</f>
        <v>5.-.2</v>
      </c>
      <c r="C215" s="98" t="str">
        <f t="shared" ca="1" si="93"/>
        <v>Attestazione di chi si assume il rischio tra le parti coinvolte</v>
      </c>
      <c r="D215" s="106" t="str">
        <f t="shared" ca="1" si="93"/>
        <v>se il richiedente stesso non è il gestore dell'impianto</v>
      </c>
      <c r="E215" s="105" t="str">
        <f t="shared" ca="1" si="94"/>
        <v>MP.25.xxx.A-5.-.2.</v>
      </c>
      <c r="F215" s="106" t="str">
        <f t="shared" ca="1" si="95"/>
        <v>Verifica della parte che si assume il rischio economico</v>
      </c>
      <c r="G215" s="121"/>
      <c r="H215" s="43"/>
      <c r="I215" s="107" t="s">
        <v>178</v>
      </c>
      <c r="J215" s="107" t="s">
        <v>178</v>
      </c>
      <c r="K215" s="98"/>
      <c r="L215" s="106" t="str">
        <f t="shared" ca="1" si="96"/>
        <v>nicht notwendiog, wenn Gesuchsteller = Betreiber dieser Anlage, d.h. zuoberst in der "Berechtigungskaskade"</v>
      </c>
    </row>
    <row r="216" spans="1:12" ht="72" hidden="1" customHeight="1" outlineLevel="1" x14ac:dyDescent="0.25">
      <c r="A216" s="207" t="str">
        <f t="shared" ca="1" si="92"/>
        <v>A / 5.-.3</v>
      </c>
      <c r="B216" s="346" t="str">
        <f ca="1">CONCATENATE("5.",A213,".",ROW($A$3))</f>
        <v>5.-.3</v>
      </c>
      <c r="C216" s="98" t="str">
        <f t="shared" ca="1" si="93"/>
        <v>In caso di impresa di approvvigionamento elettrico con contratto di acquisto o di fornitura</v>
      </c>
      <c r="D216" s="106" t="str">
        <f t="shared" ca="1" si="93"/>
        <v>qualora richiedente impresa di approvvigionamento elettrico con obbligo di acquisto di energia da tale impianto</v>
      </c>
      <c r="E216" s="105" t="str">
        <f t="shared" ca="1" si="94"/>
        <v>MP.25.xxx.A-5.-.3.</v>
      </c>
      <c r="F216" s="106" t="str">
        <f t="shared" ca="1" si="95"/>
        <v>Verifica dell'accettabilità secondo l'ordinanza del contratto di acquisto/fornitura</v>
      </c>
      <c r="G216" s="121"/>
      <c r="H216" s="43"/>
      <c r="I216" s="107" t="s">
        <v>178</v>
      </c>
      <c r="J216" s="107" t="s">
        <v>178</v>
      </c>
      <c r="K216" s="98"/>
      <c r="L216" s="106" t="str">
        <f t="shared" ca="1" si="96"/>
        <v>nicht notwendiog, wenn Gesuchsteller = Betreiber oder (Mit-)Eigentümer / Partner dieser Anlage ist</v>
      </c>
    </row>
    <row r="217" spans="1:12" ht="50" hidden="1" outlineLevel="1" x14ac:dyDescent="0.25">
      <c r="A217" s="207" t="str">
        <f t="shared" ca="1" si="92"/>
        <v>A / 5.-.4</v>
      </c>
      <c r="B217" s="346" t="str">
        <f ca="1">CONCATENATE("5.",A213,".",ROW($A$4))</f>
        <v>5.-.4</v>
      </c>
      <c r="C217" s="98" t="str">
        <f t="shared" ca="1" si="93"/>
        <v>Conto annuale certificato dalla società di revisione a livello dell'impianto per gli anni  2019 - 2024 (soltanto i conti che non sono già stati presentati l'anno precedente)</v>
      </c>
      <c r="D217" s="106" t="str">
        <f t="shared" ca="1" si="93"/>
        <v>sempre</v>
      </c>
      <c r="E217" s="105" t="str">
        <f t="shared" ca="1" si="94"/>
        <v>MP.25.xxx.A-5.-.4.</v>
      </c>
      <c r="F217" s="106" t="str">
        <f t="shared" ca="1" si="95"/>
        <v>Conti annuali dell'impianto (bilancio, conto economico, conto dei flussi di tesoreria) degli ultimi cinque anni, tra l'altro per la verifica della prassi di ammortamento e dei costi di produzione</v>
      </c>
      <c r="G217" s="121"/>
      <c r="H217" s="43"/>
      <c r="I217" s="107" t="s">
        <v>178</v>
      </c>
      <c r="J217" s="107" t="s">
        <v>178</v>
      </c>
      <c r="K217" s="98"/>
      <c r="L217" s="106" t="str">
        <f t="shared" ca="1" si="96"/>
        <v>Einzelabschluss Finanzbuchhaltung (Bilanz, Erfolgsrechnung, Geldflussrechnung) über fünf Jahre. Zur Überprüfung der Abschreibungspraxis, Gestehungskosten u.a.</v>
      </c>
    </row>
    <row r="218" spans="1:12" ht="50" hidden="1" outlineLevel="1" x14ac:dyDescent="0.25">
      <c r="A218" s="207" t="str">
        <f t="shared" ca="1" si="92"/>
        <v>A / 5.-.5</v>
      </c>
      <c r="B218" s="346" t="str">
        <f ca="1">CONCATENATE("5.",A213,".",ROW($A$5))</f>
        <v>5.-.5</v>
      </c>
      <c r="C218" s="98" t="str">
        <f t="shared" ca="1" si="93"/>
        <v>Planimetria dell'impianto</v>
      </c>
      <c r="D218" s="106" t="str">
        <f t="shared" ca="1" si="93"/>
        <v>sempre</v>
      </c>
      <c r="E218" s="105" t="str">
        <f t="shared" ca="1" si="94"/>
        <v>MP.25.xxx.A-5.-.5.</v>
      </c>
      <c r="F218" s="106" t="str">
        <f t="shared" ca="1" si="95"/>
        <v>Piano d'insieme o schema in cui sono visibili tutti gli elementi importanti riportati nella domanda, tra l'altro per la verifica  di eventuali collegamenti sul piano idraulico</v>
      </c>
      <c r="G218" s="121"/>
      <c r="H218" s="43"/>
      <c r="I218" s="107" t="s">
        <v>178</v>
      </c>
      <c r="J218" s="107" t="s">
        <v>178</v>
      </c>
      <c r="K218" s="98"/>
      <c r="L218" s="106" t="str">
        <f t="shared" ca="1" si="96"/>
        <v>Übersichtsplan oder Schema, wo alle wichtigen und im Gesuch aufgeführten Elemente ersichtlich sind. Zur Überprüfung einer allfälligen hydraulischen Verknüpfung u.a.</v>
      </c>
    </row>
    <row r="219" spans="1:12" ht="85.5" hidden="1" customHeight="1" outlineLevel="1" x14ac:dyDescent="0.25">
      <c r="A219" s="207" t="str">
        <f t="shared" ca="1" si="92"/>
        <v>A / 5.-.6</v>
      </c>
      <c r="B219" s="346" t="str">
        <f ca="1">CONCATENATE("5.",A213,".",ROW($A$6))</f>
        <v>5.-.6</v>
      </c>
      <c r="C219" s="106" t="str">
        <f t="shared" ca="1" si="93"/>
        <v>Attestazione dell'inserimento nel sistema della remunerazione a copertura dei costi per l’immissione in rete di energia elettrica, contributi d’investimento, finanziamento dei costi supplementari, indennizzi per risanamenti secondo la legge sulla protezione delle acque e altre misure di sostegno da parte degli enti pubblici</v>
      </c>
      <c r="D219" s="106" t="str">
        <f t="shared" ca="1" si="93"/>
        <v>qualora simili importi siano stati riportati nel modulo di domanda</v>
      </c>
      <c r="E219" s="105" t="str">
        <f t="shared" ca="1" si="94"/>
        <v>MP.25.xxx.A-5.-.6.</v>
      </c>
      <c r="F219" s="106" t="str">
        <f t="shared" ca="1" si="95"/>
        <v>Verifica ricavi da misure di sostengo pubblico</v>
      </c>
      <c r="G219" s="121"/>
      <c r="H219" s="43"/>
      <c r="I219" s="107" t="s">
        <v>178</v>
      </c>
      <c r="J219" s="107" t="s">
        <v>178</v>
      </c>
      <c r="K219" s="98"/>
      <c r="L219" s="106" t="str">
        <f t="shared" ca="1" si="96"/>
        <v>Nur notwendig, wenn solche Erlöse im Gesuchsformular eingetragen wurden (Ziffern KW-x/36, KW-x/38 oder KW-x/40)</v>
      </c>
    </row>
    <row r="220" spans="1:12" ht="84.75" hidden="1" customHeight="1" outlineLevel="1" x14ac:dyDescent="0.25">
      <c r="A220" s="592" t="str">
        <f t="shared" ca="1" si="92"/>
        <v>A / 5.-.7</v>
      </c>
      <c r="B220" s="594" t="str">
        <f ca="1">CONCATENATE("5.",A213,".",ROW($A$7))</f>
        <v>5.-.7</v>
      </c>
      <c r="C220" s="590" t="str">
        <f t="shared" ca="1" si="93"/>
        <v>Spiegazioni concernenti i costi di produzione secondo il rapporto di gestione 
(modulo Excel dell'allegato A-5.x.7)</v>
      </c>
      <c r="D220" s="588" t="str">
        <f t="shared" ca="1" si="93"/>
        <v>qualora simili importi siano stati riportati nel modulo di domanda</v>
      </c>
      <c r="E220" s="596" t="str">
        <f t="shared" ca="1" si="94"/>
        <v>MP.25.xxx.A-5.-.7.</v>
      </c>
      <c r="F220" s="96" t="str">
        <f t="shared" ca="1" si="95"/>
        <v>I dati concernenti i costi di produzione nel foglio Imp. 1 devono essere chiaramente plausibili in base ai conti annuali certificati o al modulo dell'allegato A / 5.1.7. Cliccare qui scaricare il modulo dell'allegato</v>
      </c>
      <c r="G220" s="587"/>
      <c r="H220" s="586"/>
      <c r="I220" s="584" t="s">
        <v>178</v>
      </c>
      <c r="J220" s="584" t="s">
        <v>178</v>
      </c>
      <c r="K220" s="585"/>
      <c r="L220" s="590" t="str">
        <f t="shared" ca="1" si="96"/>
        <v>Die Angaben zu den Gestehungskosten im Blatt KW-1 müssen anhand der testierten Abschlüsse oder anhand des Anhangformulars A / 5.1.7 eindeutig nachvollziehbar sein.</v>
      </c>
    </row>
    <row r="221" spans="1:12" hidden="1" outlineLevel="1" x14ac:dyDescent="0.25">
      <c r="A221" s="593"/>
      <c r="B221" s="595"/>
      <c r="C221" s="591"/>
      <c r="D221" s="589"/>
      <c r="E221" s="597"/>
      <c r="F221" s="215" t="s">
        <v>597</v>
      </c>
      <c r="G221" s="587"/>
      <c r="H221" s="586"/>
      <c r="I221" s="584"/>
      <c r="J221" s="584"/>
      <c r="K221" s="585"/>
      <c r="L221" s="591"/>
    </row>
    <row r="222" spans="1:12" ht="25" hidden="1" outlineLevel="1" x14ac:dyDescent="0.25">
      <c r="A222" s="207" t="str">
        <f ca="1">CONCATENATE("A / ",B222)</f>
        <v>A / 5.-.9</v>
      </c>
      <c r="B222" s="346" t="str">
        <f ca="1">CONCATENATE("5.",A213,".",ROW($A$9))</f>
        <v>5.-.9</v>
      </c>
      <c r="C222" s="226" t="str">
        <f ca="1">C212</f>
        <v>Dati sul profilo di produzione
(modulo Excel dell'allegato A-5.x.8)</v>
      </c>
      <c r="D222" s="106" t="str">
        <f ca="1">D212</f>
        <v>sempre</v>
      </c>
      <c r="E222" s="338" t="str">
        <f ca="1">CONCATENATE($B$4,$C$4,".A-",B222,".")</f>
        <v>MP.25.xxx.A-5.-.9.</v>
      </c>
      <c r="F222" s="98" t="str">
        <f ca="1">F212</f>
        <v>secondo l'art. 89 cpv. 2 OPEn è necessario specificare i profili orari</v>
      </c>
      <c r="G222" s="121"/>
      <c r="H222" s="223"/>
      <c r="I222" s="107" t="s">
        <v>178</v>
      </c>
      <c r="J222" s="107" t="s">
        <v>178</v>
      </c>
      <c r="K222" s="174"/>
      <c r="L222" s="225" t="str">
        <f ca="1">L212</f>
        <v>Stundenwerte für jede Zentrale zwingend, auch für Pumpzentralen und KEV-Anlagen.</v>
      </c>
    </row>
    <row r="223" spans="1:12" hidden="1" collapsed="1" x14ac:dyDescent="0.25">
      <c r="A223" s="209" t="str">
        <f ca="1">IF(ISERROR(MID(INDEX(Blätter,ROW(A30)),FIND("]",INDEX(Blätter,ROW(A30)))+1,99)),"-",IF(LEN(MID(INDEX(Blätter,ROW(A30)),FIND("]",INDEX(Blätter,ROW(A30)))+1,99))&gt;4,"-",MID(INDEX(Blätter,ROW(A30)),FIND("]",INDEX(Blätter,ROW(A30)))+1,99)))</f>
        <v>-</v>
      </c>
      <c r="B223" s="221" t="str">
        <f ca="1">CONCATENATE("5.",A223)</f>
        <v>5.-</v>
      </c>
      <c r="C223" s="224" t="str">
        <f ca="1">IFERROR(IF(INDIRECT(CONCATENATE(A223,"!d13"))=Dropdown!$AI$6,"-",INDIRECT(CONCATENATE(A223,"!D13"))),"-")</f>
        <v>-</v>
      </c>
      <c r="D223" s="209"/>
      <c r="E223" s="211"/>
      <c r="F223" s="210"/>
      <c r="G223" s="219"/>
      <c r="H223" s="220"/>
      <c r="I223" s="220"/>
      <c r="J223" s="220"/>
      <c r="K223" s="220"/>
      <c r="L223" s="210"/>
    </row>
    <row r="224" spans="1:12" ht="37.5" hidden="1" outlineLevel="1" x14ac:dyDescent="0.25">
      <c r="A224" s="207" t="str">
        <f t="shared" ref="A224:A230" ca="1" si="97">CONCATENATE("A / ",B224)</f>
        <v>A / 5.-.1</v>
      </c>
      <c r="B224" s="346" t="str">
        <f ca="1">CONCATENATE("5.",A223,".",ROW($A$1))</f>
        <v>5.-.1</v>
      </c>
      <c r="C224" s="98" t="str">
        <f t="shared" ref="C224:D230" ca="1" si="98">C214</f>
        <v>Contratto diritto di utilizzazione</v>
      </c>
      <c r="D224" s="106" t="str">
        <f t="shared" ca="1" si="98"/>
        <v>sempre</v>
      </c>
      <c r="E224" s="105" t="str">
        <f t="shared" ref="E224:E230" ca="1" si="99">CONCATENATE($B$4,$C$4,".A-",B224,".")</f>
        <v>MP.25.xxx.A-5.-.1.</v>
      </c>
      <c r="F224" s="106" t="str">
        <f t="shared" ref="F224:F230" ca="1" si="100">F214</f>
        <v>Ad. es. atto relativo all'utilizzazione della forza idrica, concessione per la verifica delle prestazioni in concessione, dei parametri dell'impianto e della titolarità</v>
      </c>
      <c r="G224" s="121"/>
      <c r="H224" s="43"/>
      <c r="I224" s="107" t="s">
        <v>178</v>
      </c>
      <c r="J224" s="107" t="s">
        <v>178</v>
      </c>
      <c r="K224" s="98"/>
      <c r="L224" s="106" t="str">
        <f t="shared" ref="L224:L230" ca="1" si="101">L214</f>
        <v>bspw. Wasserrechtsurkunde, Konzessionsvertrag
zur Überprüfung von Konzessionsleistungen, Kraftwerks-parameter, Eigentumsverhältnisse u.a.</v>
      </c>
    </row>
    <row r="225" spans="1:12" ht="25" hidden="1" outlineLevel="1" x14ac:dyDescent="0.25">
      <c r="A225" s="207" t="str">
        <f t="shared" ca="1" si="97"/>
        <v>A / 5.-.2</v>
      </c>
      <c r="B225" s="346" t="str">
        <f ca="1">CONCATENATE("5.",A223,".",ROW($A$2))</f>
        <v>5.-.2</v>
      </c>
      <c r="C225" s="98" t="str">
        <f t="shared" ca="1" si="98"/>
        <v>Attestazione di chi si assume il rischio tra le parti coinvolte</v>
      </c>
      <c r="D225" s="106" t="str">
        <f t="shared" ca="1" si="98"/>
        <v>se il richiedente stesso non è il gestore dell'impianto</v>
      </c>
      <c r="E225" s="105" t="str">
        <f t="shared" ca="1" si="99"/>
        <v>MP.25.xxx.A-5.-.2.</v>
      </c>
      <c r="F225" s="106" t="str">
        <f t="shared" ca="1" si="100"/>
        <v>Verifica della parte che si assume il rischio economico</v>
      </c>
      <c r="G225" s="121"/>
      <c r="H225" s="43"/>
      <c r="I225" s="107" t="s">
        <v>178</v>
      </c>
      <c r="J225" s="107" t="s">
        <v>178</v>
      </c>
      <c r="K225" s="98"/>
      <c r="L225" s="106" t="str">
        <f t="shared" ca="1" si="101"/>
        <v>nicht notwendiog, wenn Gesuchsteller = Betreiber dieser Anlage, d.h. zuoberst in der "Berechtigungskaskade"</v>
      </c>
    </row>
    <row r="226" spans="1:12" ht="72" hidden="1" customHeight="1" outlineLevel="1" x14ac:dyDescent="0.25">
      <c r="A226" s="207" t="str">
        <f t="shared" ca="1" si="97"/>
        <v>A / 5.-.3</v>
      </c>
      <c r="B226" s="346" t="str">
        <f ca="1">CONCATENATE("5.",A223,".",ROW($A$3))</f>
        <v>5.-.3</v>
      </c>
      <c r="C226" s="98" t="str">
        <f t="shared" ca="1" si="98"/>
        <v>In caso di impresa di approvvigionamento elettrico con contratto di acquisto o di fornitura</v>
      </c>
      <c r="D226" s="106" t="str">
        <f t="shared" ca="1" si="98"/>
        <v>qualora richiedente impresa di approvvigionamento elettrico con obbligo di acquisto di energia da tale impianto</v>
      </c>
      <c r="E226" s="105" t="str">
        <f t="shared" ca="1" si="99"/>
        <v>MP.25.xxx.A-5.-.3.</v>
      </c>
      <c r="F226" s="106" t="str">
        <f t="shared" ca="1" si="100"/>
        <v>Verifica dell'accettabilità secondo l'ordinanza del contratto di acquisto/fornitura</v>
      </c>
      <c r="G226" s="121"/>
      <c r="H226" s="43"/>
      <c r="I226" s="107" t="s">
        <v>178</v>
      </c>
      <c r="J226" s="107" t="s">
        <v>178</v>
      </c>
      <c r="K226" s="98"/>
      <c r="L226" s="106" t="str">
        <f t="shared" ca="1" si="101"/>
        <v>nicht notwendiog, wenn Gesuchsteller = Betreiber oder (Mit-)Eigentümer / Partner dieser Anlage ist</v>
      </c>
    </row>
    <row r="227" spans="1:12" ht="50" hidden="1" outlineLevel="1" x14ac:dyDescent="0.25">
      <c r="A227" s="207" t="str">
        <f t="shared" ca="1" si="97"/>
        <v>A / 5.-.4</v>
      </c>
      <c r="B227" s="346" t="str">
        <f ca="1">CONCATENATE("5.",A223,".",ROW($A$4))</f>
        <v>5.-.4</v>
      </c>
      <c r="C227" s="98" t="str">
        <f t="shared" ca="1" si="98"/>
        <v>Conto annuale certificato dalla società di revisione a livello dell'impianto per gli anni  2019 - 2024 (soltanto i conti che non sono già stati presentati l'anno precedente)</v>
      </c>
      <c r="D227" s="106" t="str">
        <f t="shared" ca="1" si="98"/>
        <v>sempre</v>
      </c>
      <c r="E227" s="105" t="str">
        <f t="shared" ca="1" si="99"/>
        <v>MP.25.xxx.A-5.-.4.</v>
      </c>
      <c r="F227" s="106" t="str">
        <f t="shared" ca="1" si="100"/>
        <v>Conti annuali dell'impianto (bilancio, conto economico, conto dei flussi di tesoreria) degli ultimi cinque anni, tra l'altro per la verifica della prassi di ammortamento e dei costi di produzione</v>
      </c>
      <c r="G227" s="121"/>
      <c r="H227" s="43"/>
      <c r="I227" s="107" t="s">
        <v>178</v>
      </c>
      <c r="J227" s="107" t="s">
        <v>178</v>
      </c>
      <c r="K227" s="98"/>
      <c r="L227" s="106" t="str">
        <f t="shared" ca="1" si="101"/>
        <v>Einzelabschluss Finanzbuchhaltung (Bilanz, Erfolgsrechnung, Geldflussrechnung) über fünf Jahre. Zur Überprüfung der Abschreibungspraxis, Gestehungskosten u.a.</v>
      </c>
    </row>
    <row r="228" spans="1:12" ht="50" hidden="1" outlineLevel="1" x14ac:dyDescent="0.25">
      <c r="A228" s="207" t="str">
        <f t="shared" ca="1" si="97"/>
        <v>A / 5.-.5</v>
      </c>
      <c r="B228" s="346" t="str">
        <f ca="1">CONCATENATE("5.",A223,".",ROW($A$5))</f>
        <v>5.-.5</v>
      </c>
      <c r="C228" s="98" t="str">
        <f t="shared" ca="1" si="98"/>
        <v>Planimetria dell'impianto</v>
      </c>
      <c r="D228" s="106" t="str">
        <f t="shared" ca="1" si="98"/>
        <v>sempre</v>
      </c>
      <c r="E228" s="105" t="str">
        <f t="shared" ca="1" si="99"/>
        <v>MP.25.xxx.A-5.-.5.</v>
      </c>
      <c r="F228" s="106" t="str">
        <f t="shared" ca="1" si="100"/>
        <v>Piano d'insieme o schema in cui sono visibili tutti gli elementi importanti riportati nella domanda, tra l'altro per la verifica  di eventuali collegamenti sul piano idraulico</v>
      </c>
      <c r="G228" s="121"/>
      <c r="H228" s="43"/>
      <c r="I228" s="107" t="s">
        <v>178</v>
      </c>
      <c r="J228" s="107" t="s">
        <v>178</v>
      </c>
      <c r="K228" s="98"/>
      <c r="L228" s="106" t="str">
        <f t="shared" ca="1" si="101"/>
        <v>Übersichtsplan oder Schema, wo alle wichtigen und im Gesuch aufgeführten Elemente ersichtlich sind. Zur Überprüfung einer allfälligen hydraulischen Verknüpfung u.a.</v>
      </c>
    </row>
    <row r="229" spans="1:12" ht="88.5" hidden="1" customHeight="1" outlineLevel="1" x14ac:dyDescent="0.25">
      <c r="A229" s="207" t="str">
        <f t="shared" ca="1" si="97"/>
        <v>A / 5.-.6</v>
      </c>
      <c r="B229" s="346" t="str">
        <f ca="1">CONCATENATE("5.",A223,".",ROW($A$6))</f>
        <v>5.-.6</v>
      </c>
      <c r="C229" s="106" t="str">
        <f t="shared" ca="1" si="98"/>
        <v>Attestazione dell'inserimento nel sistema della remunerazione a copertura dei costi per l’immissione in rete di energia elettrica, contributi d’investimento, finanziamento dei costi supplementari, indennizzi per risanamenti secondo la legge sulla protezione delle acque e altre misure di sostegno da parte degli enti pubblici</v>
      </c>
      <c r="D229" s="106" t="str">
        <f t="shared" ca="1" si="98"/>
        <v>qualora simili importi siano stati riportati nel modulo di domanda</v>
      </c>
      <c r="E229" s="105" t="str">
        <f t="shared" ca="1" si="99"/>
        <v>MP.25.xxx.A-5.-.6.</v>
      </c>
      <c r="F229" s="106" t="str">
        <f t="shared" ca="1" si="100"/>
        <v>Verifica ricavi da misure di sostengo pubblico</v>
      </c>
      <c r="G229" s="121"/>
      <c r="H229" s="43"/>
      <c r="I229" s="107" t="s">
        <v>178</v>
      </c>
      <c r="J229" s="107" t="s">
        <v>178</v>
      </c>
      <c r="K229" s="98"/>
      <c r="L229" s="106" t="str">
        <f t="shared" ca="1" si="101"/>
        <v>Nur notwendig, wenn solche Erlöse im Gesuchsformular eingetragen wurden (Ziffern KW-x/36, KW-x/38 oder KW-x/40)</v>
      </c>
    </row>
    <row r="230" spans="1:12" ht="81.75" hidden="1" customHeight="1" outlineLevel="1" x14ac:dyDescent="0.25">
      <c r="A230" s="592" t="str">
        <f t="shared" ca="1" si="97"/>
        <v>A / 5.-.7</v>
      </c>
      <c r="B230" s="594" t="str">
        <f ca="1">CONCATENATE("5.",A223,".",ROW($A$7))</f>
        <v>5.-.7</v>
      </c>
      <c r="C230" s="590" t="str">
        <f t="shared" ca="1" si="98"/>
        <v>Spiegazioni concernenti i costi di produzione secondo il rapporto di gestione 
(modulo Excel dell'allegato A-5.x.7)</v>
      </c>
      <c r="D230" s="588" t="str">
        <f t="shared" ca="1" si="98"/>
        <v>qualora simili importi siano stati riportati nel modulo di domanda</v>
      </c>
      <c r="E230" s="596" t="str">
        <f t="shared" ca="1" si="99"/>
        <v>MP.25.xxx.A-5.-.7.</v>
      </c>
      <c r="F230" s="96" t="str">
        <f t="shared" ca="1" si="100"/>
        <v>I dati concernenti i costi di produzione nel foglio Imp. 1 devono essere chiaramente plausibili in base ai conti annuali certificati o al modulo dell'allegato A / 5.1.7. Cliccare qui scaricare il modulo dell'allegato</v>
      </c>
      <c r="G230" s="587"/>
      <c r="H230" s="586"/>
      <c r="I230" s="584" t="s">
        <v>178</v>
      </c>
      <c r="J230" s="584" t="s">
        <v>178</v>
      </c>
      <c r="K230" s="585"/>
      <c r="L230" s="590" t="str">
        <f t="shared" ca="1" si="101"/>
        <v>Die Angaben zu den Gestehungskosten im Blatt KW-1 müssen anhand der testierten Abschlüsse oder anhand des Anhangformulars A / 5.1.7 eindeutig nachvollziehbar sein.</v>
      </c>
    </row>
    <row r="231" spans="1:12" hidden="1" outlineLevel="1" x14ac:dyDescent="0.25">
      <c r="A231" s="593"/>
      <c r="B231" s="595"/>
      <c r="C231" s="591"/>
      <c r="D231" s="589"/>
      <c r="E231" s="597"/>
      <c r="F231" s="215" t="s">
        <v>597</v>
      </c>
      <c r="G231" s="587"/>
      <c r="H231" s="586"/>
      <c r="I231" s="584"/>
      <c r="J231" s="584"/>
      <c r="K231" s="585"/>
      <c r="L231" s="591"/>
    </row>
    <row r="232" spans="1:12" ht="25" hidden="1" outlineLevel="1" x14ac:dyDescent="0.25">
      <c r="A232" s="207" t="str">
        <f ca="1">CONCATENATE("A / ",B232)</f>
        <v>A / 5.-.9</v>
      </c>
      <c r="B232" s="346" t="str">
        <f ca="1">CONCATENATE("5.",A223,".",ROW($A$9))</f>
        <v>5.-.9</v>
      </c>
      <c r="C232" s="226" t="str">
        <f ca="1">C222</f>
        <v>Dati sul profilo di produzione
(modulo Excel dell'allegato A-5.x.8)</v>
      </c>
      <c r="D232" s="106" t="str">
        <f ca="1">D222</f>
        <v>sempre</v>
      </c>
      <c r="E232" s="338" t="str">
        <f ca="1">CONCATENATE($B$4,$C$4,".A-",B232,".")</f>
        <v>MP.25.xxx.A-5.-.9.</v>
      </c>
      <c r="F232" s="98" t="str">
        <f ca="1">F222</f>
        <v>secondo l'art. 89 cpv. 2 OPEn è necessario specificare i profili orari</v>
      </c>
      <c r="G232" s="121"/>
      <c r="H232" s="223"/>
      <c r="I232" s="107" t="s">
        <v>178</v>
      </c>
      <c r="J232" s="107" t="s">
        <v>178</v>
      </c>
      <c r="K232" s="174"/>
      <c r="L232" s="225" t="str">
        <f ca="1">L222</f>
        <v>Stundenwerte für jede Zentrale zwingend, auch für Pumpzentralen und KEV-Anlagen.</v>
      </c>
    </row>
    <row r="233" spans="1:12" hidden="1" collapsed="1" x14ac:dyDescent="0.25">
      <c r="A233" s="209" t="str">
        <f ca="1">IF(ISERROR(MID(INDEX(Blätter,ROW(A31)),FIND("]",INDEX(Blätter,ROW(A31)))+1,99)),"-",IF(LEN(MID(INDEX(Blätter,ROW(A31)),FIND("]",INDEX(Blätter,ROW(A31)))+1,99))&gt;4,"-",MID(INDEX(Blätter,ROW(A31)),FIND("]",INDEX(Blätter,ROW(A31)))+1,99)))</f>
        <v>-</v>
      </c>
      <c r="B233" s="221" t="str">
        <f ca="1">CONCATENATE("5.",A233)</f>
        <v>5.-</v>
      </c>
      <c r="C233" s="224" t="str">
        <f ca="1">IFERROR(IF(INDIRECT(CONCATENATE(A233,"!d13"))=Dropdown!$AI$6,"-",INDIRECT(CONCATENATE(A233,"!D13"))),"-")</f>
        <v>-</v>
      </c>
      <c r="D233" s="209"/>
      <c r="E233" s="211"/>
      <c r="F233" s="210"/>
      <c r="G233" s="219"/>
      <c r="H233" s="220"/>
      <c r="I233" s="220"/>
      <c r="J233" s="220"/>
      <c r="K233" s="220"/>
      <c r="L233" s="210"/>
    </row>
    <row r="234" spans="1:12" ht="37.5" hidden="1" outlineLevel="1" x14ac:dyDescent="0.25">
      <c r="A234" s="207" t="str">
        <f t="shared" ref="A234:A240" ca="1" si="102">CONCATENATE("A / ",B234)</f>
        <v>A / 5.-.1</v>
      </c>
      <c r="B234" s="346" t="str">
        <f ca="1">CONCATENATE("5.",A233,".",ROW($A$1))</f>
        <v>5.-.1</v>
      </c>
      <c r="C234" s="98" t="str">
        <f t="shared" ref="C234:D240" ca="1" si="103">C224</f>
        <v>Contratto diritto di utilizzazione</v>
      </c>
      <c r="D234" s="106" t="str">
        <f t="shared" ca="1" si="103"/>
        <v>sempre</v>
      </c>
      <c r="E234" s="105" t="str">
        <f t="shared" ref="E234:E240" ca="1" si="104">CONCATENATE($B$4,$C$4,".A-",B234,".")</f>
        <v>MP.25.xxx.A-5.-.1.</v>
      </c>
      <c r="F234" s="106" t="str">
        <f t="shared" ref="F234:F240" ca="1" si="105">F224</f>
        <v>Ad. es. atto relativo all'utilizzazione della forza idrica, concessione per la verifica delle prestazioni in concessione, dei parametri dell'impianto e della titolarità</v>
      </c>
      <c r="G234" s="121"/>
      <c r="H234" s="43"/>
      <c r="I234" s="107" t="s">
        <v>178</v>
      </c>
      <c r="J234" s="107" t="s">
        <v>178</v>
      </c>
      <c r="K234" s="98"/>
      <c r="L234" s="106" t="str">
        <f t="shared" ref="L234:L240" ca="1" si="106">L224</f>
        <v>bspw. Wasserrechtsurkunde, Konzessionsvertrag
zur Überprüfung von Konzessionsleistungen, Kraftwerks-parameter, Eigentumsverhältnisse u.a.</v>
      </c>
    </row>
    <row r="235" spans="1:12" ht="25" hidden="1" outlineLevel="1" x14ac:dyDescent="0.25">
      <c r="A235" s="207" t="str">
        <f t="shared" ca="1" si="102"/>
        <v>A / 5.-.2</v>
      </c>
      <c r="B235" s="346" t="str">
        <f ca="1">CONCATENATE("5.",A233,".",ROW($A$2))</f>
        <v>5.-.2</v>
      </c>
      <c r="C235" s="98" t="str">
        <f t="shared" ca="1" si="103"/>
        <v>Attestazione di chi si assume il rischio tra le parti coinvolte</v>
      </c>
      <c r="D235" s="106" t="str">
        <f t="shared" ca="1" si="103"/>
        <v>se il richiedente stesso non è il gestore dell'impianto</v>
      </c>
      <c r="E235" s="105" t="str">
        <f t="shared" ca="1" si="104"/>
        <v>MP.25.xxx.A-5.-.2.</v>
      </c>
      <c r="F235" s="106" t="str">
        <f t="shared" ca="1" si="105"/>
        <v>Verifica della parte che si assume il rischio economico</v>
      </c>
      <c r="G235" s="121"/>
      <c r="H235" s="43"/>
      <c r="I235" s="107" t="s">
        <v>178</v>
      </c>
      <c r="J235" s="107" t="s">
        <v>178</v>
      </c>
      <c r="K235" s="98"/>
      <c r="L235" s="106" t="str">
        <f t="shared" ca="1" si="106"/>
        <v>nicht notwendiog, wenn Gesuchsteller = Betreiber dieser Anlage, d.h. zuoberst in der "Berechtigungskaskade"</v>
      </c>
    </row>
    <row r="236" spans="1:12" ht="75.75" hidden="1" customHeight="1" outlineLevel="1" x14ac:dyDescent="0.25">
      <c r="A236" s="207" t="str">
        <f t="shared" ca="1" si="102"/>
        <v>A / 5.-.3</v>
      </c>
      <c r="B236" s="346" t="str">
        <f ca="1">CONCATENATE("5.",A233,".",ROW($A$3))</f>
        <v>5.-.3</v>
      </c>
      <c r="C236" s="98" t="str">
        <f t="shared" ca="1" si="103"/>
        <v>In caso di impresa di approvvigionamento elettrico con contratto di acquisto o di fornitura</v>
      </c>
      <c r="D236" s="106" t="str">
        <f t="shared" ca="1" si="103"/>
        <v>qualora richiedente impresa di approvvigionamento elettrico con obbligo di acquisto di energia da tale impianto</v>
      </c>
      <c r="E236" s="105" t="str">
        <f t="shared" ca="1" si="104"/>
        <v>MP.25.xxx.A-5.-.3.</v>
      </c>
      <c r="F236" s="106" t="str">
        <f t="shared" ca="1" si="105"/>
        <v>Verifica dell'accettabilità secondo l'ordinanza del contratto di acquisto/fornitura</v>
      </c>
      <c r="G236" s="121"/>
      <c r="H236" s="43"/>
      <c r="I236" s="107" t="s">
        <v>178</v>
      </c>
      <c r="J236" s="107" t="s">
        <v>178</v>
      </c>
      <c r="K236" s="98"/>
      <c r="L236" s="106" t="str">
        <f t="shared" ca="1" si="106"/>
        <v>nicht notwendiog, wenn Gesuchsteller = Betreiber oder (Mit-)Eigentümer / Partner dieser Anlage ist</v>
      </c>
    </row>
    <row r="237" spans="1:12" ht="50" hidden="1" outlineLevel="1" x14ac:dyDescent="0.25">
      <c r="A237" s="207" t="str">
        <f t="shared" ca="1" si="102"/>
        <v>A / 5.-.4</v>
      </c>
      <c r="B237" s="346" t="str">
        <f ca="1">CONCATENATE("5.",A233,".",ROW($A$4))</f>
        <v>5.-.4</v>
      </c>
      <c r="C237" s="98" t="str">
        <f t="shared" ca="1" si="103"/>
        <v>Conto annuale certificato dalla società di revisione a livello dell'impianto per gli anni  2019 - 2024 (soltanto i conti che non sono già stati presentati l'anno precedente)</v>
      </c>
      <c r="D237" s="106" t="str">
        <f t="shared" ca="1" si="103"/>
        <v>sempre</v>
      </c>
      <c r="E237" s="105" t="str">
        <f t="shared" ca="1" si="104"/>
        <v>MP.25.xxx.A-5.-.4.</v>
      </c>
      <c r="F237" s="106" t="str">
        <f t="shared" ca="1" si="105"/>
        <v>Conti annuali dell'impianto (bilancio, conto economico, conto dei flussi di tesoreria) degli ultimi cinque anni, tra l'altro per la verifica della prassi di ammortamento e dei costi di produzione</v>
      </c>
      <c r="G237" s="121"/>
      <c r="H237" s="43"/>
      <c r="I237" s="107" t="s">
        <v>178</v>
      </c>
      <c r="J237" s="107" t="s">
        <v>178</v>
      </c>
      <c r="K237" s="98"/>
      <c r="L237" s="106" t="str">
        <f t="shared" ca="1" si="106"/>
        <v>Einzelabschluss Finanzbuchhaltung (Bilanz, Erfolgsrechnung, Geldflussrechnung) über fünf Jahre. Zur Überprüfung der Abschreibungspraxis, Gestehungskosten u.a.</v>
      </c>
    </row>
    <row r="238" spans="1:12" ht="50" hidden="1" outlineLevel="1" x14ac:dyDescent="0.25">
      <c r="A238" s="207" t="str">
        <f t="shared" ca="1" si="102"/>
        <v>A / 5.-.5</v>
      </c>
      <c r="B238" s="346" t="str">
        <f ca="1">CONCATENATE("5.",A233,".",ROW($A$5))</f>
        <v>5.-.5</v>
      </c>
      <c r="C238" s="98" t="str">
        <f t="shared" ca="1" si="103"/>
        <v>Planimetria dell'impianto</v>
      </c>
      <c r="D238" s="106" t="str">
        <f t="shared" ca="1" si="103"/>
        <v>sempre</v>
      </c>
      <c r="E238" s="105" t="str">
        <f t="shared" ca="1" si="104"/>
        <v>MP.25.xxx.A-5.-.5.</v>
      </c>
      <c r="F238" s="106" t="str">
        <f t="shared" ca="1" si="105"/>
        <v>Piano d'insieme o schema in cui sono visibili tutti gli elementi importanti riportati nella domanda, tra l'altro per la verifica  di eventuali collegamenti sul piano idraulico</v>
      </c>
      <c r="G238" s="121"/>
      <c r="H238" s="43"/>
      <c r="I238" s="107" t="s">
        <v>178</v>
      </c>
      <c r="J238" s="107" t="s">
        <v>178</v>
      </c>
      <c r="K238" s="98"/>
      <c r="L238" s="106" t="str">
        <f t="shared" ca="1" si="106"/>
        <v>Übersichtsplan oder Schema, wo alle wichtigen und im Gesuch aufgeführten Elemente ersichtlich sind. Zur Überprüfung einer allfälligen hydraulischen Verknüpfung u.a.</v>
      </c>
    </row>
    <row r="239" spans="1:12" ht="78" hidden="1" customHeight="1" outlineLevel="1" x14ac:dyDescent="0.25">
      <c r="A239" s="207" t="str">
        <f t="shared" ca="1" si="102"/>
        <v>A / 5.-.6</v>
      </c>
      <c r="B239" s="346" t="str">
        <f ca="1">CONCATENATE("5.",A233,".",ROW($A$6))</f>
        <v>5.-.6</v>
      </c>
      <c r="C239" s="106" t="str">
        <f t="shared" ca="1" si="103"/>
        <v>Attestazione dell'inserimento nel sistema della remunerazione a copertura dei costi per l’immissione in rete di energia elettrica, contributi d’investimento, finanziamento dei costi supplementari, indennizzi per risanamenti secondo la legge sulla protezione delle acque e altre misure di sostegno da parte degli enti pubblici</v>
      </c>
      <c r="D239" s="106" t="str">
        <f t="shared" ca="1" si="103"/>
        <v>qualora simili importi siano stati riportati nel modulo di domanda</v>
      </c>
      <c r="E239" s="105" t="str">
        <f t="shared" ca="1" si="104"/>
        <v>MP.25.xxx.A-5.-.6.</v>
      </c>
      <c r="F239" s="106" t="str">
        <f t="shared" ca="1" si="105"/>
        <v>Verifica ricavi da misure di sostengo pubblico</v>
      </c>
      <c r="G239" s="121"/>
      <c r="H239" s="43"/>
      <c r="I239" s="107" t="s">
        <v>178</v>
      </c>
      <c r="J239" s="107" t="s">
        <v>178</v>
      </c>
      <c r="K239" s="98"/>
      <c r="L239" s="106" t="str">
        <f t="shared" ca="1" si="106"/>
        <v>Nur notwendig, wenn solche Erlöse im Gesuchsformular eingetragen wurden (Ziffern KW-x/36, KW-x/38 oder KW-x/40)</v>
      </c>
    </row>
    <row r="240" spans="1:12" ht="81.75" hidden="1" customHeight="1" outlineLevel="1" x14ac:dyDescent="0.25">
      <c r="A240" s="592" t="str">
        <f t="shared" ca="1" si="102"/>
        <v>A / 5.-.7</v>
      </c>
      <c r="B240" s="594" t="str">
        <f ca="1">CONCATENATE("5.",A233,".",ROW($A$7))</f>
        <v>5.-.7</v>
      </c>
      <c r="C240" s="590" t="str">
        <f t="shared" ca="1" si="103"/>
        <v>Spiegazioni concernenti i costi di produzione secondo il rapporto di gestione 
(modulo Excel dell'allegato A-5.x.7)</v>
      </c>
      <c r="D240" s="588" t="str">
        <f t="shared" ca="1" si="103"/>
        <v>qualora simili importi siano stati riportati nel modulo di domanda</v>
      </c>
      <c r="E240" s="596" t="str">
        <f t="shared" ca="1" si="104"/>
        <v>MP.25.xxx.A-5.-.7.</v>
      </c>
      <c r="F240" s="96" t="str">
        <f t="shared" ca="1" si="105"/>
        <v>I dati concernenti i costi di produzione nel foglio Imp. 1 devono essere chiaramente plausibili in base ai conti annuali certificati o al modulo dell'allegato A / 5.1.7. Cliccare qui scaricare il modulo dell'allegato</v>
      </c>
      <c r="G240" s="587"/>
      <c r="H240" s="586"/>
      <c r="I240" s="584" t="s">
        <v>178</v>
      </c>
      <c r="J240" s="584" t="s">
        <v>178</v>
      </c>
      <c r="K240" s="585"/>
      <c r="L240" s="590" t="str">
        <f t="shared" ca="1" si="106"/>
        <v>Die Angaben zu den Gestehungskosten im Blatt KW-1 müssen anhand der testierten Abschlüsse oder anhand des Anhangformulars A / 5.1.7 eindeutig nachvollziehbar sein.</v>
      </c>
    </row>
    <row r="241" spans="1:12" hidden="1" outlineLevel="1" x14ac:dyDescent="0.25">
      <c r="A241" s="593"/>
      <c r="B241" s="595"/>
      <c r="C241" s="591"/>
      <c r="D241" s="589"/>
      <c r="E241" s="597"/>
      <c r="F241" s="215" t="s">
        <v>597</v>
      </c>
      <c r="G241" s="587"/>
      <c r="H241" s="586"/>
      <c r="I241" s="584"/>
      <c r="J241" s="584"/>
      <c r="K241" s="585"/>
      <c r="L241" s="591"/>
    </row>
    <row r="242" spans="1:12" ht="25" hidden="1" outlineLevel="1" x14ac:dyDescent="0.25">
      <c r="A242" s="207" t="str">
        <f ca="1">CONCATENATE("A / ",B242)</f>
        <v>A / 5.-.9</v>
      </c>
      <c r="B242" s="346" t="str">
        <f ca="1">CONCATENATE("5.",A233,".",ROW($A$9))</f>
        <v>5.-.9</v>
      </c>
      <c r="C242" s="226" t="str">
        <f ca="1">C232</f>
        <v>Dati sul profilo di produzione
(modulo Excel dell'allegato A-5.x.8)</v>
      </c>
      <c r="D242" s="106" t="str">
        <f ca="1">D232</f>
        <v>sempre</v>
      </c>
      <c r="E242" s="338" t="str">
        <f ca="1">CONCATENATE($B$4,$C$4,".A-",B242,".")</f>
        <v>MP.25.xxx.A-5.-.9.</v>
      </c>
      <c r="F242" s="98" t="str">
        <f ca="1">F232</f>
        <v>secondo l'art. 89 cpv. 2 OPEn è necessario specificare i profili orari</v>
      </c>
      <c r="G242" s="121"/>
      <c r="H242" s="223"/>
      <c r="I242" s="107" t="s">
        <v>178</v>
      </c>
      <c r="J242" s="107" t="s">
        <v>178</v>
      </c>
      <c r="K242" s="174"/>
      <c r="L242" s="225" t="str">
        <f ca="1">L232</f>
        <v>Stundenwerte für jede Zentrale zwingend, auch für Pumpzentralen und KEV-Anlagen.</v>
      </c>
    </row>
    <row r="243" spans="1:12" hidden="1" collapsed="1" x14ac:dyDescent="0.25">
      <c r="A243" s="209" t="str">
        <f ca="1">IF(ISERROR(MID(INDEX(Blätter,ROW(A32)),FIND("]",INDEX(Blätter,ROW(A32)))+1,99)),"-",IF(LEN(MID(INDEX(Blätter,ROW(A32)),FIND("]",INDEX(Blätter,ROW(A32)))+1,99))&gt;4,"-",MID(INDEX(Blätter,ROW(A32)),FIND("]",INDEX(Blätter,ROW(A32)))+1,99)))</f>
        <v>-</v>
      </c>
      <c r="B243" s="221" t="str">
        <f ca="1">CONCATENATE("5.",A243)</f>
        <v>5.-</v>
      </c>
      <c r="C243" s="224" t="str">
        <f ca="1">IFERROR(IF(INDIRECT(CONCATENATE(A243,"!d13"))=Dropdown!$AI$6,"-",INDIRECT(CONCATENATE(A243,"!D13"))),"-")</f>
        <v>-</v>
      </c>
      <c r="D243" s="209"/>
      <c r="E243" s="211"/>
      <c r="F243" s="210"/>
      <c r="G243" s="219"/>
      <c r="H243" s="220"/>
      <c r="I243" s="220"/>
      <c r="J243" s="220"/>
      <c r="K243" s="220"/>
      <c r="L243" s="210"/>
    </row>
    <row r="244" spans="1:12" ht="37.5" hidden="1" outlineLevel="1" x14ac:dyDescent="0.25">
      <c r="A244" s="207" t="str">
        <f t="shared" ref="A244:A250" ca="1" si="107">CONCATENATE("A / ",B244)</f>
        <v>A / 5.-.1</v>
      </c>
      <c r="B244" s="346" t="str">
        <f ca="1">CONCATENATE("5.",A243,".",ROW($A$1))</f>
        <v>5.-.1</v>
      </c>
      <c r="C244" s="98" t="str">
        <f t="shared" ref="C244:D250" ca="1" si="108">C234</f>
        <v>Contratto diritto di utilizzazione</v>
      </c>
      <c r="D244" s="106" t="str">
        <f t="shared" ca="1" si="108"/>
        <v>sempre</v>
      </c>
      <c r="E244" s="105" t="str">
        <f t="shared" ref="E244:E250" ca="1" si="109">CONCATENATE($B$4,$C$4,".A-",B244,".")</f>
        <v>MP.25.xxx.A-5.-.1.</v>
      </c>
      <c r="F244" s="106" t="str">
        <f t="shared" ref="F244:F250" ca="1" si="110">F234</f>
        <v>Ad. es. atto relativo all'utilizzazione della forza idrica, concessione per la verifica delle prestazioni in concessione, dei parametri dell'impianto e della titolarità</v>
      </c>
      <c r="G244" s="121"/>
      <c r="H244" s="43"/>
      <c r="I244" s="107" t="s">
        <v>178</v>
      </c>
      <c r="J244" s="107" t="s">
        <v>178</v>
      </c>
      <c r="K244" s="98"/>
      <c r="L244" s="106" t="str">
        <f t="shared" ref="L244:L250" ca="1" si="111">L234</f>
        <v>bspw. Wasserrechtsurkunde, Konzessionsvertrag
zur Überprüfung von Konzessionsleistungen, Kraftwerks-parameter, Eigentumsverhältnisse u.a.</v>
      </c>
    </row>
    <row r="245" spans="1:12" ht="25" hidden="1" outlineLevel="1" x14ac:dyDescent="0.25">
      <c r="A245" s="207" t="str">
        <f t="shared" ca="1" si="107"/>
        <v>A / 5.-.2</v>
      </c>
      <c r="B245" s="346" t="str">
        <f ca="1">CONCATENATE("5.",A243,".",ROW($A$2))</f>
        <v>5.-.2</v>
      </c>
      <c r="C245" s="98" t="str">
        <f t="shared" ca="1" si="108"/>
        <v>Attestazione di chi si assume il rischio tra le parti coinvolte</v>
      </c>
      <c r="D245" s="106" t="str">
        <f t="shared" ca="1" si="108"/>
        <v>se il richiedente stesso non è il gestore dell'impianto</v>
      </c>
      <c r="E245" s="105" t="str">
        <f t="shared" ca="1" si="109"/>
        <v>MP.25.xxx.A-5.-.2.</v>
      </c>
      <c r="F245" s="106" t="str">
        <f t="shared" ca="1" si="110"/>
        <v>Verifica della parte che si assume il rischio economico</v>
      </c>
      <c r="G245" s="121"/>
      <c r="H245" s="43"/>
      <c r="I245" s="107" t="s">
        <v>178</v>
      </c>
      <c r="J245" s="107" t="s">
        <v>178</v>
      </c>
      <c r="K245" s="98"/>
      <c r="L245" s="106" t="str">
        <f t="shared" ca="1" si="111"/>
        <v>nicht notwendiog, wenn Gesuchsteller = Betreiber dieser Anlage, d.h. zuoberst in der "Berechtigungskaskade"</v>
      </c>
    </row>
    <row r="246" spans="1:12" ht="78" hidden="1" customHeight="1" outlineLevel="1" x14ac:dyDescent="0.25">
      <c r="A246" s="207" t="str">
        <f t="shared" ca="1" si="107"/>
        <v>A / 5.-.3</v>
      </c>
      <c r="B246" s="346" t="str">
        <f ca="1">CONCATENATE("5.",A243,".",ROW($A$3))</f>
        <v>5.-.3</v>
      </c>
      <c r="C246" s="98" t="str">
        <f t="shared" ca="1" si="108"/>
        <v>In caso di impresa di approvvigionamento elettrico con contratto di acquisto o di fornitura</v>
      </c>
      <c r="D246" s="106" t="str">
        <f t="shared" ca="1" si="108"/>
        <v>qualora richiedente impresa di approvvigionamento elettrico con obbligo di acquisto di energia da tale impianto</v>
      </c>
      <c r="E246" s="105" t="str">
        <f t="shared" ca="1" si="109"/>
        <v>MP.25.xxx.A-5.-.3.</v>
      </c>
      <c r="F246" s="106" t="str">
        <f t="shared" ca="1" si="110"/>
        <v>Verifica dell'accettabilità secondo l'ordinanza del contratto di acquisto/fornitura</v>
      </c>
      <c r="G246" s="121"/>
      <c r="H246" s="43"/>
      <c r="I246" s="107" t="s">
        <v>178</v>
      </c>
      <c r="J246" s="107" t="s">
        <v>178</v>
      </c>
      <c r="K246" s="98"/>
      <c r="L246" s="106" t="str">
        <f t="shared" ca="1" si="111"/>
        <v>nicht notwendiog, wenn Gesuchsteller = Betreiber oder (Mit-)Eigentümer / Partner dieser Anlage ist</v>
      </c>
    </row>
    <row r="247" spans="1:12" ht="50" hidden="1" outlineLevel="1" x14ac:dyDescent="0.25">
      <c r="A247" s="207" t="str">
        <f t="shared" ca="1" si="107"/>
        <v>A / 5.-.4</v>
      </c>
      <c r="B247" s="346" t="str">
        <f ca="1">CONCATENATE("5.",A243,".",ROW($A$4))</f>
        <v>5.-.4</v>
      </c>
      <c r="C247" s="98" t="str">
        <f t="shared" ca="1" si="108"/>
        <v>Conto annuale certificato dalla società di revisione a livello dell'impianto per gli anni  2019 - 2024 (soltanto i conti che non sono già stati presentati l'anno precedente)</v>
      </c>
      <c r="D247" s="106" t="str">
        <f t="shared" ca="1" si="108"/>
        <v>sempre</v>
      </c>
      <c r="E247" s="105" t="str">
        <f t="shared" ca="1" si="109"/>
        <v>MP.25.xxx.A-5.-.4.</v>
      </c>
      <c r="F247" s="106" t="str">
        <f t="shared" ca="1" si="110"/>
        <v>Conti annuali dell'impianto (bilancio, conto economico, conto dei flussi di tesoreria) degli ultimi cinque anni, tra l'altro per la verifica della prassi di ammortamento e dei costi di produzione</v>
      </c>
      <c r="G247" s="121"/>
      <c r="H247" s="43"/>
      <c r="I247" s="107" t="s">
        <v>178</v>
      </c>
      <c r="J247" s="107" t="s">
        <v>178</v>
      </c>
      <c r="K247" s="98"/>
      <c r="L247" s="106" t="str">
        <f t="shared" ca="1" si="111"/>
        <v>Einzelabschluss Finanzbuchhaltung (Bilanz, Erfolgsrechnung, Geldflussrechnung) über fünf Jahre. Zur Überprüfung der Abschreibungspraxis, Gestehungskosten u.a.</v>
      </c>
    </row>
    <row r="248" spans="1:12" ht="50" hidden="1" outlineLevel="1" x14ac:dyDescent="0.25">
      <c r="A248" s="207" t="str">
        <f t="shared" ca="1" si="107"/>
        <v>A / 5.-.5</v>
      </c>
      <c r="B248" s="346" t="str">
        <f ca="1">CONCATENATE("5.",A243,".",ROW($A$5))</f>
        <v>5.-.5</v>
      </c>
      <c r="C248" s="98" t="str">
        <f t="shared" ca="1" si="108"/>
        <v>Planimetria dell'impianto</v>
      </c>
      <c r="D248" s="106" t="str">
        <f t="shared" ca="1" si="108"/>
        <v>sempre</v>
      </c>
      <c r="E248" s="105" t="str">
        <f t="shared" ca="1" si="109"/>
        <v>MP.25.xxx.A-5.-.5.</v>
      </c>
      <c r="F248" s="106" t="str">
        <f t="shared" ca="1" si="110"/>
        <v>Piano d'insieme o schema in cui sono visibili tutti gli elementi importanti riportati nella domanda, tra l'altro per la verifica  di eventuali collegamenti sul piano idraulico</v>
      </c>
      <c r="G248" s="121"/>
      <c r="H248" s="43"/>
      <c r="I248" s="107" t="s">
        <v>178</v>
      </c>
      <c r="J248" s="107" t="s">
        <v>178</v>
      </c>
      <c r="K248" s="98"/>
      <c r="L248" s="106" t="str">
        <f t="shared" ca="1" si="111"/>
        <v>Übersichtsplan oder Schema, wo alle wichtigen und im Gesuch aufgeführten Elemente ersichtlich sind. Zur Überprüfung einer allfälligen hydraulischen Verknüpfung u.a.</v>
      </c>
    </row>
    <row r="249" spans="1:12" ht="84.75" hidden="1" customHeight="1" outlineLevel="1" x14ac:dyDescent="0.25">
      <c r="A249" s="207" t="str">
        <f t="shared" ca="1" si="107"/>
        <v>A / 5.-.6</v>
      </c>
      <c r="B249" s="346" t="str">
        <f ca="1">CONCATENATE("5.",A243,".",ROW($A$6))</f>
        <v>5.-.6</v>
      </c>
      <c r="C249" s="106" t="str">
        <f t="shared" ca="1" si="108"/>
        <v>Attestazione dell'inserimento nel sistema della remunerazione a copertura dei costi per l’immissione in rete di energia elettrica, contributi d’investimento, finanziamento dei costi supplementari, indennizzi per risanamenti secondo la legge sulla protezione delle acque e altre misure di sostegno da parte degli enti pubblici</v>
      </c>
      <c r="D249" s="106" t="str">
        <f t="shared" ca="1" si="108"/>
        <v>qualora simili importi siano stati riportati nel modulo di domanda</v>
      </c>
      <c r="E249" s="105" t="str">
        <f t="shared" ca="1" si="109"/>
        <v>MP.25.xxx.A-5.-.6.</v>
      </c>
      <c r="F249" s="106" t="str">
        <f t="shared" ca="1" si="110"/>
        <v>Verifica ricavi da misure di sostengo pubblico</v>
      </c>
      <c r="G249" s="121"/>
      <c r="H249" s="43"/>
      <c r="I249" s="107" t="s">
        <v>178</v>
      </c>
      <c r="J249" s="107" t="s">
        <v>178</v>
      </c>
      <c r="K249" s="98"/>
      <c r="L249" s="106" t="str">
        <f t="shared" ca="1" si="111"/>
        <v>Nur notwendig, wenn solche Erlöse im Gesuchsformular eingetragen wurden (Ziffern KW-x/36, KW-x/38 oder KW-x/40)</v>
      </c>
    </row>
    <row r="250" spans="1:12" ht="78" hidden="1" customHeight="1" outlineLevel="1" x14ac:dyDescent="0.25">
      <c r="A250" s="592" t="str">
        <f t="shared" ca="1" si="107"/>
        <v>A / 5.-.7</v>
      </c>
      <c r="B250" s="594" t="str">
        <f ca="1">CONCATENATE("5.",A243,".",ROW($A$7))</f>
        <v>5.-.7</v>
      </c>
      <c r="C250" s="590" t="str">
        <f t="shared" ca="1" si="108"/>
        <v>Spiegazioni concernenti i costi di produzione secondo il rapporto di gestione 
(modulo Excel dell'allegato A-5.x.7)</v>
      </c>
      <c r="D250" s="588" t="str">
        <f t="shared" ca="1" si="108"/>
        <v>qualora simili importi siano stati riportati nel modulo di domanda</v>
      </c>
      <c r="E250" s="596" t="str">
        <f t="shared" ca="1" si="109"/>
        <v>MP.25.xxx.A-5.-.7.</v>
      </c>
      <c r="F250" s="96" t="str">
        <f t="shared" ca="1" si="110"/>
        <v>I dati concernenti i costi di produzione nel foglio Imp. 1 devono essere chiaramente plausibili in base ai conti annuali certificati o al modulo dell'allegato A / 5.1.7. Cliccare qui scaricare il modulo dell'allegato</v>
      </c>
      <c r="G250" s="587"/>
      <c r="H250" s="586"/>
      <c r="I250" s="584" t="s">
        <v>178</v>
      </c>
      <c r="J250" s="584" t="s">
        <v>178</v>
      </c>
      <c r="K250" s="585"/>
      <c r="L250" s="590" t="str">
        <f t="shared" ca="1" si="111"/>
        <v>Die Angaben zu den Gestehungskosten im Blatt KW-1 müssen anhand der testierten Abschlüsse oder anhand des Anhangformulars A / 5.1.7 eindeutig nachvollziehbar sein.</v>
      </c>
    </row>
    <row r="251" spans="1:12" hidden="1" outlineLevel="1" x14ac:dyDescent="0.25">
      <c r="A251" s="593"/>
      <c r="B251" s="595"/>
      <c r="C251" s="591"/>
      <c r="D251" s="589"/>
      <c r="E251" s="597"/>
      <c r="F251" s="215" t="s">
        <v>597</v>
      </c>
      <c r="G251" s="587"/>
      <c r="H251" s="586"/>
      <c r="I251" s="584"/>
      <c r="J251" s="584"/>
      <c r="K251" s="585"/>
      <c r="L251" s="591"/>
    </row>
    <row r="252" spans="1:12" ht="25" hidden="1" outlineLevel="1" x14ac:dyDescent="0.25">
      <c r="A252" s="207" t="str">
        <f ca="1">CONCATENATE("A / ",B252)</f>
        <v>A / 5.-.9</v>
      </c>
      <c r="B252" s="346" t="str">
        <f ca="1">CONCATENATE("5.",A243,".",ROW($A$9))</f>
        <v>5.-.9</v>
      </c>
      <c r="C252" s="226" t="str">
        <f ca="1">C242</f>
        <v>Dati sul profilo di produzione
(modulo Excel dell'allegato A-5.x.8)</v>
      </c>
      <c r="D252" s="106" t="str">
        <f ca="1">D242</f>
        <v>sempre</v>
      </c>
      <c r="E252" s="338" t="str">
        <f ca="1">CONCATENATE($B$4,$C$4,".A-",B252,".")</f>
        <v>MP.25.xxx.A-5.-.9.</v>
      </c>
      <c r="F252" s="98" t="str">
        <f ca="1">F242</f>
        <v>secondo l'art. 89 cpv. 2 OPEn è necessario specificare i profili orari</v>
      </c>
      <c r="G252" s="121"/>
      <c r="H252" s="223"/>
      <c r="I252" s="107" t="s">
        <v>178</v>
      </c>
      <c r="J252" s="107" t="s">
        <v>178</v>
      </c>
      <c r="K252" s="174"/>
      <c r="L252" s="225" t="str">
        <f ca="1">L242</f>
        <v>Stundenwerte für jede Zentrale zwingend, auch für Pumpzentralen und KEV-Anlagen.</v>
      </c>
    </row>
    <row r="253" spans="1:12" hidden="1" collapsed="1" x14ac:dyDescent="0.25">
      <c r="A253" s="209" t="str">
        <f ca="1">IF(ISERROR(MID(INDEX(Blätter,ROW(A33)),FIND("]",INDEX(Blätter,ROW(A33)))+1,99)),"-",IF(LEN(MID(INDEX(Blätter,ROW(A33)),FIND("]",INDEX(Blätter,ROW(A33)))+1,99))&gt;4,"-",MID(INDEX(Blätter,ROW(A33)),FIND("]",INDEX(Blätter,ROW(A33)))+1,99)))</f>
        <v>-</v>
      </c>
      <c r="B253" s="221" t="str">
        <f ca="1">CONCATENATE("5.",A253)</f>
        <v>5.-</v>
      </c>
      <c r="C253" s="224" t="str">
        <f ca="1">IFERROR(IF(INDIRECT(CONCATENATE(A253,"!d13"))=Dropdown!$AI$6,"-",INDIRECT(CONCATENATE(A253,"!D13"))),"-")</f>
        <v>-</v>
      </c>
      <c r="D253" s="209"/>
      <c r="E253" s="211"/>
      <c r="F253" s="210"/>
      <c r="G253" s="219"/>
      <c r="H253" s="220"/>
      <c r="I253" s="220"/>
      <c r="J253" s="220"/>
      <c r="K253" s="220"/>
      <c r="L253" s="210"/>
    </row>
    <row r="254" spans="1:12" ht="37.5" hidden="1" outlineLevel="1" x14ac:dyDescent="0.25">
      <c r="A254" s="207" t="str">
        <f t="shared" ref="A254:A260" ca="1" si="112">CONCATENATE("A / ",B254)</f>
        <v>A / 5.-.1</v>
      </c>
      <c r="B254" s="346" t="str">
        <f ca="1">CONCATENATE("5.",A253,".",ROW($A$1))</f>
        <v>5.-.1</v>
      </c>
      <c r="C254" s="98" t="str">
        <f t="shared" ref="C254:D260" ca="1" si="113">C244</f>
        <v>Contratto diritto di utilizzazione</v>
      </c>
      <c r="D254" s="106" t="str">
        <f t="shared" ca="1" si="113"/>
        <v>sempre</v>
      </c>
      <c r="E254" s="105" t="str">
        <f t="shared" ref="E254:E260" ca="1" si="114">CONCATENATE($B$4,$C$4,".A-",B254,".")</f>
        <v>MP.25.xxx.A-5.-.1.</v>
      </c>
      <c r="F254" s="106" t="str">
        <f t="shared" ref="F254:F260" ca="1" si="115">F244</f>
        <v>Ad. es. atto relativo all'utilizzazione della forza idrica, concessione per la verifica delle prestazioni in concessione, dei parametri dell'impianto e della titolarità</v>
      </c>
      <c r="G254" s="121"/>
      <c r="H254" s="43"/>
      <c r="I254" s="107" t="s">
        <v>178</v>
      </c>
      <c r="J254" s="107" t="s">
        <v>178</v>
      </c>
      <c r="K254" s="98"/>
      <c r="L254" s="106" t="str">
        <f t="shared" ref="L254:L260" ca="1" si="116">L244</f>
        <v>bspw. Wasserrechtsurkunde, Konzessionsvertrag
zur Überprüfung von Konzessionsleistungen, Kraftwerks-parameter, Eigentumsverhältnisse u.a.</v>
      </c>
    </row>
    <row r="255" spans="1:12" ht="25" hidden="1" outlineLevel="1" x14ac:dyDescent="0.25">
      <c r="A255" s="207" t="str">
        <f t="shared" ca="1" si="112"/>
        <v>A / 5.-.2</v>
      </c>
      <c r="B255" s="346" t="str">
        <f ca="1">CONCATENATE("5.",A253,".",ROW($A$2))</f>
        <v>5.-.2</v>
      </c>
      <c r="C255" s="98" t="str">
        <f t="shared" ca="1" si="113"/>
        <v>Attestazione di chi si assume il rischio tra le parti coinvolte</v>
      </c>
      <c r="D255" s="106" t="str">
        <f t="shared" ca="1" si="113"/>
        <v>se il richiedente stesso non è il gestore dell'impianto</v>
      </c>
      <c r="E255" s="105" t="str">
        <f t="shared" ca="1" si="114"/>
        <v>MP.25.xxx.A-5.-.2.</v>
      </c>
      <c r="F255" s="106" t="str">
        <f t="shared" ca="1" si="115"/>
        <v>Verifica della parte che si assume il rischio economico</v>
      </c>
      <c r="G255" s="121"/>
      <c r="H255" s="43"/>
      <c r="I255" s="107" t="s">
        <v>178</v>
      </c>
      <c r="J255" s="107" t="s">
        <v>178</v>
      </c>
      <c r="K255" s="98"/>
      <c r="L255" s="106" t="str">
        <f t="shared" ca="1" si="116"/>
        <v>nicht notwendiog, wenn Gesuchsteller = Betreiber dieser Anlage, d.h. zuoberst in der "Berechtigungskaskade"</v>
      </c>
    </row>
    <row r="256" spans="1:12" ht="72.75" hidden="1" customHeight="1" outlineLevel="1" x14ac:dyDescent="0.25">
      <c r="A256" s="207" t="str">
        <f t="shared" ca="1" si="112"/>
        <v>A / 5.-.3</v>
      </c>
      <c r="B256" s="346" t="str">
        <f ca="1">CONCATENATE("5.",A253,".",ROW($A$3))</f>
        <v>5.-.3</v>
      </c>
      <c r="C256" s="98" t="str">
        <f t="shared" ca="1" si="113"/>
        <v>In caso di impresa di approvvigionamento elettrico con contratto di acquisto o di fornitura</v>
      </c>
      <c r="D256" s="106" t="str">
        <f t="shared" ca="1" si="113"/>
        <v>qualora richiedente impresa di approvvigionamento elettrico con obbligo di acquisto di energia da tale impianto</v>
      </c>
      <c r="E256" s="105" t="str">
        <f t="shared" ca="1" si="114"/>
        <v>MP.25.xxx.A-5.-.3.</v>
      </c>
      <c r="F256" s="106" t="str">
        <f t="shared" ca="1" si="115"/>
        <v>Verifica dell'accettabilità secondo l'ordinanza del contratto di acquisto/fornitura</v>
      </c>
      <c r="G256" s="121"/>
      <c r="H256" s="43"/>
      <c r="I256" s="107" t="s">
        <v>178</v>
      </c>
      <c r="J256" s="107" t="s">
        <v>178</v>
      </c>
      <c r="K256" s="98"/>
      <c r="L256" s="106" t="str">
        <f t="shared" ca="1" si="116"/>
        <v>nicht notwendiog, wenn Gesuchsteller = Betreiber oder (Mit-)Eigentümer / Partner dieser Anlage ist</v>
      </c>
    </row>
    <row r="257" spans="1:12" ht="50" hidden="1" outlineLevel="1" x14ac:dyDescent="0.25">
      <c r="A257" s="207" t="str">
        <f t="shared" ca="1" si="112"/>
        <v>A / 5.-.4</v>
      </c>
      <c r="B257" s="346" t="str">
        <f ca="1">CONCATENATE("5.",A253,".",ROW($A$4))</f>
        <v>5.-.4</v>
      </c>
      <c r="C257" s="98" t="str">
        <f t="shared" ca="1" si="113"/>
        <v>Conto annuale certificato dalla società di revisione a livello dell'impianto per gli anni  2019 - 2024 (soltanto i conti che non sono già stati presentati l'anno precedente)</v>
      </c>
      <c r="D257" s="106" t="str">
        <f t="shared" ca="1" si="113"/>
        <v>sempre</v>
      </c>
      <c r="E257" s="105" t="str">
        <f t="shared" ca="1" si="114"/>
        <v>MP.25.xxx.A-5.-.4.</v>
      </c>
      <c r="F257" s="106" t="str">
        <f t="shared" ca="1" si="115"/>
        <v>Conti annuali dell'impianto (bilancio, conto economico, conto dei flussi di tesoreria) degli ultimi cinque anni, tra l'altro per la verifica della prassi di ammortamento e dei costi di produzione</v>
      </c>
      <c r="G257" s="121"/>
      <c r="H257" s="43"/>
      <c r="I257" s="107" t="s">
        <v>178</v>
      </c>
      <c r="J257" s="107" t="s">
        <v>178</v>
      </c>
      <c r="K257" s="98"/>
      <c r="L257" s="106" t="str">
        <f t="shared" ca="1" si="116"/>
        <v>Einzelabschluss Finanzbuchhaltung (Bilanz, Erfolgsrechnung, Geldflussrechnung) über fünf Jahre. Zur Überprüfung der Abschreibungspraxis, Gestehungskosten u.a.</v>
      </c>
    </row>
    <row r="258" spans="1:12" ht="50" hidden="1" outlineLevel="1" x14ac:dyDescent="0.25">
      <c r="A258" s="207" t="str">
        <f t="shared" ca="1" si="112"/>
        <v>A / 5.-.5</v>
      </c>
      <c r="B258" s="346" t="str">
        <f ca="1">CONCATENATE("5.",A253,".",ROW($A$5))</f>
        <v>5.-.5</v>
      </c>
      <c r="C258" s="98" t="str">
        <f t="shared" ca="1" si="113"/>
        <v>Planimetria dell'impianto</v>
      </c>
      <c r="D258" s="106" t="str">
        <f t="shared" ca="1" si="113"/>
        <v>sempre</v>
      </c>
      <c r="E258" s="105" t="str">
        <f t="shared" ca="1" si="114"/>
        <v>MP.25.xxx.A-5.-.5.</v>
      </c>
      <c r="F258" s="106" t="str">
        <f t="shared" ca="1" si="115"/>
        <v>Piano d'insieme o schema in cui sono visibili tutti gli elementi importanti riportati nella domanda, tra l'altro per la verifica  di eventuali collegamenti sul piano idraulico</v>
      </c>
      <c r="G258" s="121"/>
      <c r="H258" s="43"/>
      <c r="I258" s="107" t="s">
        <v>178</v>
      </c>
      <c r="J258" s="107" t="s">
        <v>178</v>
      </c>
      <c r="K258" s="98"/>
      <c r="L258" s="106" t="str">
        <f t="shared" ca="1" si="116"/>
        <v>Übersichtsplan oder Schema, wo alle wichtigen und im Gesuch aufgeführten Elemente ersichtlich sind. Zur Überprüfung einer allfälligen hydraulischen Verknüpfung u.a.</v>
      </c>
    </row>
    <row r="259" spans="1:12" ht="87.75" hidden="1" customHeight="1" outlineLevel="1" x14ac:dyDescent="0.25">
      <c r="A259" s="207" t="str">
        <f t="shared" ca="1" si="112"/>
        <v>A / 5.-.6</v>
      </c>
      <c r="B259" s="346" t="str">
        <f ca="1">CONCATENATE("5.",A253,".",ROW($A$6))</f>
        <v>5.-.6</v>
      </c>
      <c r="C259" s="106" t="str">
        <f t="shared" ca="1" si="113"/>
        <v>Attestazione dell'inserimento nel sistema della remunerazione a copertura dei costi per l’immissione in rete di energia elettrica, contributi d’investimento, finanziamento dei costi supplementari, indennizzi per risanamenti secondo la legge sulla protezione delle acque e altre misure di sostegno da parte degli enti pubblici</v>
      </c>
      <c r="D259" s="106" t="str">
        <f t="shared" ca="1" si="113"/>
        <v>qualora simili importi siano stati riportati nel modulo di domanda</v>
      </c>
      <c r="E259" s="105" t="str">
        <f t="shared" ca="1" si="114"/>
        <v>MP.25.xxx.A-5.-.6.</v>
      </c>
      <c r="F259" s="106" t="str">
        <f t="shared" ca="1" si="115"/>
        <v>Verifica ricavi da misure di sostengo pubblico</v>
      </c>
      <c r="G259" s="121"/>
      <c r="H259" s="43"/>
      <c r="I259" s="107" t="s">
        <v>178</v>
      </c>
      <c r="J259" s="107" t="s">
        <v>178</v>
      </c>
      <c r="K259" s="98"/>
      <c r="L259" s="106" t="str">
        <f t="shared" ca="1" si="116"/>
        <v>Nur notwendig, wenn solche Erlöse im Gesuchsformular eingetragen wurden (Ziffern KW-x/36, KW-x/38 oder KW-x/40)</v>
      </c>
    </row>
    <row r="260" spans="1:12" ht="78" hidden="1" customHeight="1" outlineLevel="1" x14ac:dyDescent="0.25">
      <c r="A260" s="592" t="str">
        <f t="shared" ca="1" si="112"/>
        <v>A / 5.-.7</v>
      </c>
      <c r="B260" s="594" t="str">
        <f ca="1">CONCATENATE("5.",A253,".",ROW($A$7))</f>
        <v>5.-.7</v>
      </c>
      <c r="C260" s="590" t="str">
        <f t="shared" ca="1" si="113"/>
        <v>Spiegazioni concernenti i costi di produzione secondo il rapporto di gestione 
(modulo Excel dell'allegato A-5.x.7)</v>
      </c>
      <c r="D260" s="588" t="str">
        <f t="shared" ca="1" si="113"/>
        <v>qualora simili importi siano stati riportati nel modulo di domanda</v>
      </c>
      <c r="E260" s="596" t="str">
        <f t="shared" ca="1" si="114"/>
        <v>MP.25.xxx.A-5.-.7.</v>
      </c>
      <c r="F260" s="96" t="str">
        <f t="shared" ca="1" si="115"/>
        <v>I dati concernenti i costi di produzione nel foglio Imp. 1 devono essere chiaramente plausibili in base ai conti annuali certificati o al modulo dell'allegato A / 5.1.7. Cliccare qui scaricare il modulo dell'allegato</v>
      </c>
      <c r="G260" s="587"/>
      <c r="H260" s="586"/>
      <c r="I260" s="584" t="s">
        <v>178</v>
      </c>
      <c r="J260" s="584" t="s">
        <v>178</v>
      </c>
      <c r="K260" s="585"/>
      <c r="L260" s="590" t="str">
        <f t="shared" ca="1" si="116"/>
        <v>Die Angaben zu den Gestehungskosten im Blatt KW-1 müssen anhand der testierten Abschlüsse oder anhand des Anhangformulars A / 5.1.7 eindeutig nachvollziehbar sein.</v>
      </c>
    </row>
    <row r="261" spans="1:12" hidden="1" outlineLevel="1" x14ac:dyDescent="0.25">
      <c r="A261" s="593"/>
      <c r="B261" s="595"/>
      <c r="C261" s="591"/>
      <c r="D261" s="589"/>
      <c r="E261" s="597"/>
      <c r="F261" s="215" t="s">
        <v>597</v>
      </c>
      <c r="G261" s="587"/>
      <c r="H261" s="586"/>
      <c r="I261" s="584"/>
      <c r="J261" s="584"/>
      <c r="K261" s="585"/>
      <c r="L261" s="591"/>
    </row>
    <row r="262" spans="1:12" ht="25" hidden="1" outlineLevel="1" x14ac:dyDescent="0.25">
      <c r="A262" s="207" t="str">
        <f ca="1">CONCATENATE("A / ",B262)</f>
        <v>A / 5.-.9</v>
      </c>
      <c r="B262" s="346" t="str">
        <f ca="1">CONCATENATE("5.",A253,".",ROW($A$9))</f>
        <v>5.-.9</v>
      </c>
      <c r="C262" s="226" t="str">
        <f ca="1">C252</f>
        <v>Dati sul profilo di produzione
(modulo Excel dell'allegato A-5.x.8)</v>
      </c>
      <c r="D262" s="106" t="str">
        <f ca="1">D252</f>
        <v>sempre</v>
      </c>
      <c r="E262" s="338" t="str">
        <f ca="1">CONCATENATE($B$4,$C$4,".A-",B262,".")</f>
        <v>MP.25.xxx.A-5.-.9.</v>
      </c>
      <c r="F262" s="98" t="str">
        <f ca="1">F252</f>
        <v>secondo l'art. 89 cpv. 2 OPEn è necessario specificare i profili orari</v>
      </c>
      <c r="G262" s="121"/>
      <c r="H262" s="223"/>
      <c r="I262" s="107" t="s">
        <v>178</v>
      </c>
      <c r="J262" s="107" t="s">
        <v>178</v>
      </c>
      <c r="K262" s="174"/>
      <c r="L262" s="225" t="str">
        <f ca="1">L252</f>
        <v>Stundenwerte für jede Zentrale zwingend, auch für Pumpzentralen und KEV-Anlagen.</v>
      </c>
    </row>
    <row r="263" spans="1:12" hidden="1" collapsed="1" x14ac:dyDescent="0.25">
      <c r="A263" s="209" t="str">
        <f ca="1">IF(ISERROR(MID(INDEX(Blätter,ROW(A34)),FIND("]",INDEX(Blätter,ROW(A34)))+1,99)),"-",IF(LEN(MID(INDEX(Blätter,ROW(A34)),FIND("]",INDEX(Blätter,ROW(A34)))+1,99))&gt;4,"-",MID(INDEX(Blätter,ROW(A34)),FIND("]",INDEX(Blätter,ROW(A34)))+1,99)))</f>
        <v>-</v>
      </c>
      <c r="B263" s="221" t="str">
        <f ca="1">CONCATENATE("5.",A263)</f>
        <v>5.-</v>
      </c>
      <c r="C263" s="224" t="str">
        <f ca="1">IFERROR(IF(INDIRECT(CONCATENATE(A263,"!d13"))=Dropdown!$AI$6,"-",INDIRECT(CONCATENATE(A263,"!D13"))),"-")</f>
        <v>-</v>
      </c>
      <c r="D263" s="209"/>
      <c r="E263" s="211"/>
      <c r="F263" s="210"/>
      <c r="G263" s="219"/>
      <c r="H263" s="220"/>
      <c r="I263" s="220"/>
      <c r="J263" s="220"/>
      <c r="K263" s="220"/>
      <c r="L263" s="210"/>
    </row>
    <row r="264" spans="1:12" ht="37.5" hidden="1" outlineLevel="1" x14ac:dyDescent="0.25">
      <c r="A264" s="207" t="str">
        <f t="shared" ref="A264:A270" ca="1" si="117">CONCATENATE("A / ",B264)</f>
        <v>A / 5.-.1</v>
      </c>
      <c r="B264" s="346" t="str">
        <f ca="1">CONCATENATE("5.",A263,".",ROW($A$1))</f>
        <v>5.-.1</v>
      </c>
      <c r="C264" s="98" t="str">
        <f t="shared" ref="C264:D270" ca="1" si="118">C254</f>
        <v>Contratto diritto di utilizzazione</v>
      </c>
      <c r="D264" s="106" t="str">
        <f t="shared" ca="1" si="118"/>
        <v>sempre</v>
      </c>
      <c r="E264" s="105" t="str">
        <f t="shared" ref="E264:E270" ca="1" si="119">CONCATENATE($B$4,$C$4,".A-",B264,".")</f>
        <v>MP.25.xxx.A-5.-.1.</v>
      </c>
      <c r="F264" s="106" t="str">
        <f t="shared" ref="F264:F270" ca="1" si="120">F254</f>
        <v>Ad. es. atto relativo all'utilizzazione della forza idrica, concessione per la verifica delle prestazioni in concessione, dei parametri dell'impianto e della titolarità</v>
      </c>
      <c r="G264" s="121"/>
      <c r="H264" s="43"/>
      <c r="I264" s="107" t="s">
        <v>178</v>
      </c>
      <c r="J264" s="107" t="s">
        <v>178</v>
      </c>
      <c r="K264" s="98"/>
      <c r="L264" s="106" t="str">
        <f t="shared" ref="L264:L270" ca="1" si="121">L254</f>
        <v>bspw. Wasserrechtsurkunde, Konzessionsvertrag
zur Überprüfung von Konzessionsleistungen, Kraftwerks-parameter, Eigentumsverhältnisse u.a.</v>
      </c>
    </row>
    <row r="265" spans="1:12" ht="25" hidden="1" outlineLevel="1" x14ac:dyDescent="0.25">
      <c r="A265" s="207" t="str">
        <f t="shared" ca="1" si="117"/>
        <v>A / 5.-.2</v>
      </c>
      <c r="B265" s="346" t="str">
        <f ca="1">CONCATENATE("5.",A263,".",ROW($A$2))</f>
        <v>5.-.2</v>
      </c>
      <c r="C265" s="98" t="str">
        <f t="shared" ca="1" si="118"/>
        <v>Attestazione di chi si assume il rischio tra le parti coinvolte</v>
      </c>
      <c r="D265" s="106" t="str">
        <f t="shared" ca="1" si="118"/>
        <v>se il richiedente stesso non è il gestore dell'impianto</v>
      </c>
      <c r="E265" s="105" t="str">
        <f t="shared" ca="1" si="119"/>
        <v>MP.25.xxx.A-5.-.2.</v>
      </c>
      <c r="F265" s="106" t="str">
        <f t="shared" ca="1" si="120"/>
        <v>Verifica della parte che si assume il rischio economico</v>
      </c>
      <c r="G265" s="121"/>
      <c r="H265" s="43"/>
      <c r="I265" s="107" t="s">
        <v>178</v>
      </c>
      <c r="J265" s="107" t="s">
        <v>178</v>
      </c>
      <c r="K265" s="98"/>
      <c r="L265" s="106" t="str">
        <f t="shared" ca="1" si="121"/>
        <v>nicht notwendiog, wenn Gesuchsteller = Betreiber dieser Anlage, d.h. zuoberst in der "Berechtigungskaskade"</v>
      </c>
    </row>
    <row r="266" spans="1:12" ht="74.25" hidden="1" customHeight="1" outlineLevel="1" x14ac:dyDescent="0.25">
      <c r="A266" s="207" t="str">
        <f t="shared" ca="1" si="117"/>
        <v>A / 5.-.3</v>
      </c>
      <c r="B266" s="346" t="str">
        <f ca="1">CONCATENATE("5.",A263,".",ROW($A$3))</f>
        <v>5.-.3</v>
      </c>
      <c r="C266" s="98" t="str">
        <f t="shared" ca="1" si="118"/>
        <v>In caso di impresa di approvvigionamento elettrico con contratto di acquisto o di fornitura</v>
      </c>
      <c r="D266" s="106" t="str">
        <f t="shared" ca="1" si="118"/>
        <v>qualora richiedente impresa di approvvigionamento elettrico con obbligo di acquisto di energia da tale impianto</v>
      </c>
      <c r="E266" s="105" t="str">
        <f t="shared" ca="1" si="119"/>
        <v>MP.25.xxx.A-5.-.3.</v>
      </c>
      <c r="F266" s="106" t="str">
        <f t="shared" ca="1" si="120"/>
        <v>Verifica dell'accettabilità secondo l'ordinanza del contratto di acquisto/fornitura</v>
      </c>
      <c r="G266" s="121"/>
      <c r="H266" s="43"/>
      <c r="I266" s="107" t="s">
        <v>178</v>
      </c>
      <c r="J266" s="107" t="s">
        <v>178</v>
      </c>
      <c r="K266" s="98"/>
      <c r="L266" s="106" t="str">
        <f t="shared" ca="1" si="121"/>
        <v>nicht notwendiog, wenn Gesuchsteller = Betreiber oder (Mit-)Eigentümer / Partner dieser Anlage ist</v>
      </c>
    </row>
    <row r="267" spans="1:12" ht="50" hidden="1" outlineLevel="1" x14ac:dyDescent="0.25">
      <c r="A267" s="207" t="str">
        <f t="shared" ca="1" si="117"/>
        <v>A / 5.-.4</v>
      </c>
      <c r="B267" s="346" t="str">
        <f ca="1">CONCATENATE("5.",A263,".",ROW($A$4))</f>
        <v>5.-.4</v>
      </c>
      <c r="C267" s="98" t="str">
        <f t="shared" ca="1" si="118"/>
        <v>Conto annuale certificato dalla società di revisione a livello dell'impianto per gli anni  2019 - 2024 (soltanto i conti che non sono già stati presentati l'anno precedente)</v>
      </c>
      <c r="D267" s="106" t="str">
        <f t="shared" ca="1" si="118"/>
        <v>sempre</v>
      </c>
      <c r="E267" s="105" t="str">
        <f t="shared" ca="1" si="119"/>
        <v>MP.25.xxx.A-5.-.4.</v>
      </c>
      <c r="F267" s="106" t="str">
        <f t="shared" ca="1" si="120"/>
        <v>Conti annuali dell'impianto (bilancio, conto economico, conto dei flussi di tesoreria) degli ultimi cinque anni, tra l'altro per la verifica della prassi di ammortamento e dei costi di produzione</v>
      </c>
      <c r="G267" s="121"/>
      <c r="H267" s="43"/>
      <c r="I267" s="107" t="s">
        <v>178</v>
      </c>
      <c r="J267" s="107" t="s">
        <v>178</v>
      </c>
      <c r="K267" s="98"/>
      <c r="L267" s="106" t="str">
        <f t="shared" ca="1" si="121"/>
        <v>Einzelabschluss Finanzbuchhaltung (Bilanz, Erfolgsrechnung, Geldflussrechnung) über fünf Jahre. Zur Überprüfung der Abschreibungspraxis, Gestehungskosten u.a.</v>
      </c>
    </row>
    <row r="268" spans="1:12" ht="50" hidden="1" outlineLevel="1" x14ac:dyDescent="0.25">
      <c r="A268" s="207" t="str">
        <f t="shared" ca="1" si="117"/>
        <v>A / 5.-.5</v>
      </c>
      <c r="B268" s="346" t="str">
        <f ca="1">CONCATENATE("5.",A263,".",ROW($A$5))</f>
        <v>5.-.5</v>
      </c>
      <c r="C268" s="98" t="str">
        <f t="shared" ca="1" si="118"/>
        <v>Planimetria dell'impianto</v>
      </c>
      <c r="D268" s="106" t="str">
        <f t="shared" ca="1" si="118"/>
        <v>sempre</v>
      </c>
      <c r="E268" s="105" t="str">
        <f t="shared" ca="1" si="119"/>
        <v>MP.25.xxx.A-5.-.5.</v>
      </c>
      <c r="F268" s="106" t="str">
        <f t="shared" ca="1" si="120"/>
        <v>Piano d'insieme o schema in cui sono visibili tutti gli elementi importanti riportati nella domanda, tra l'altro per la verifica  di eventuali collegamenti sul piano idraulico</v>
      </c>
      <c r="G268" s="121"/>
      <c r="H268" s="43"/>
      <c r="I268" s="107" t="s">
        <v>178</v>
      </c>
      <c r="J268" s="107" t="s">
        <v>178</v>
      </c>
      <c r="K268" s="98"/>
      <c r="L268" s="106" t="str">
        <f t="shared" ca="1" si="121"/>
        <v>Übersichtsplan oder Schema, wo alle wichtigen und im Gesuch aufgeführten Elemente ersichtlich sind. Zur Überprüfung einer allfälligen hydraulischen Verknüpfung u.a.</v>
      </c>
    </row>
    <row r="269" spans="1:12" ht="90" hidden="1" customHeight="1" outlineLevel="1" x14ac:dyDescent="0.25">
      <c r="A269" s="207" t="str">
        <f t="shared" ca="1" si="117"/>
        <v>A / 5.-.6</v>
      </c>
      <c r="B269" s="346" t="str">
        <f ca="1">CONCATENATE("5.",A263,".",ROW($A$6))</f>
        <v>5.-.6</v>
      </c>
      <c r="C269" s="106" t="str">
        <f t="shared" ca="1" si="118"/>
        <v>Attestazione dell'inserimento nel sistema della remunerazione a copertura dei costi per l’immissione in rete di energia elettrica, contributi d’investimento, finanziamento dei costi supplementari, indennizzi per risanamenti secondo la legge sulla protezione delle acque e altre misure di sostegno da parte degli enti pubblici</v>
      </c>
      <c r="D269" s="106" t="str">
        <f t="shared" ca="1" si="118"/>
        <v>qualora simili importi siano stati riportati nel modulo di domanda</v>
      </c>
      <c r="E269" s="105" t="str">
        <f t="shared" ca="1" si="119"/>
        <v>MP.25.xxx.A-5.-.6.</v>
      </c>
      <c r="F269" s="106" t="str">
        <f t="shared" ca="1" si="120"/>
        <v>Verifica ricavi da misure di sostengo pubblico</v>
      </c>
      <c r="G269" s="121"/>
      <c r="H269" s="43"/>
      <c r="I269" s="107" t="s">
        <v>178</v>
      </c>
      <c r="J269" s="107" t="s">
        <v>178</v>
      </c>
      <c r="K269" s="98"/>
      <c r="L269" s="106" t="str">
        <f t="shared" ca="1" si="121"/>
        <v>Nur notwendig, wenn solche Erlöse im Gesuchsformular eingetragen wurden (Ziffern KW-x/36, KW-x/38 oder KW-x/40)</v>
      </c>
    </row>
    <row r="270" spans="1:12" ht="88.5" hidden="1" customHeight="1" outlineLevel="1" x14ac:dyDescent="0.25">
      <c r="A270" s="592" t="str">
        <f t="shared" ca="1" si="117"/>
        <v>A / 5.-.7</v>
      </c>
      <c r="B270" s="594" t="str">
        <f ca="1">CONCATENATE("5.",A263,".",ROW($A$7))</f>
        <v>5.-.7</v>
      </c>
      <c r="C270" s="590" t="str">
        <f t="shared" ca="1" si="118"/>
        <v>Spiegazioni concernenti i costi di produzione secondo il rapporto di gestione 
(modulo Excel dell'allegato A-5.x.7)</v>
      </c>
      <c r="D270" s="588" t="str">
        <f t="shared" ca="1" si="118"/>
        <v>qualora simili importi siano stati riportati nel modulo di domanda</v>
      </c>
      <c r="E270" s="596" t="str">
        <f t="shared" ca="1" si="119"/>
        <v>MP.25.xxx.A-5.-.7.</v>
      </c>
      <c r="F270" s="96" t="str">
        <f t="shared" ca="1" si="120"/>
        <v>I dati concernenti i costi di produzione nel foglio Imp. 1 devono essere chiaramente plausibili in base ai conti annuali certificati o al modulo dell'allegato A / 5.1.7. Cliccare qui scaricare il modulo dell'allegato</v>
      </c>
      <c r="G270" s="587"/>
      <c r="H270" s="586"/>
      <c r="I270" s="584" t="s">
        <v>178</v>
      </c>
      <c r="J270" s="584" t="s">
        <v>178</v>
      </c>
      <c r="K270" s="585"/>
      <c r="L270" s="590" t="str">
        <f t="shared" ca="1" si="121"/>
        <v>Die Angaben zu den Gestehungskosten im Blatt KW-1 müssen anhand der testierten Abschlüsse oder anhand des Anhangformulars A / 5.1.7 eindeutig nachvollziehbar sein.</v>
      </c>
    </row>
    <row r="271" spans="1:12" hidden="1" outlineLevel="1" x14ac:dyDescent="0.25">
      <c r="A271" s="593"/>
      <c r="B271" s="595"/>
      <c r="C271" s="591"/>
      <c r="D271" s="589"/>
      <c r="E271" s="597"/>
      <c r="F271" s="215" t="s">
        <v>597</v>
      </c>
      <c r="G271" s="587"/>
      <c r="H271" s="586"/>
      <c r="I271" s="584"/>
      <c r="J271" s="584"/>
      <c r="K271" s="585"/>
      <c r="L271" s="591"/>
    </row>
    <row r="272" spans="1:12" ht="25" hidden="1" outlineLevel="1" x14ac:dyDescent="0.25">
      <c r="A272" s="207" t="str">
        <f ca="1">CONCATENATE("A / ",B272)</f>
        <v>A / 5.-.9</v>
      </c>
      <c r="B272" s="346" t="str">
        <f ca="1">CONCATENATE("5.",A263,".",ROW($A$9))</f>
        <v>5.-.9</v>
      </c>
      <c r="C272" s="226" t="str">
        <f ca="1">C262</f>
        <v>Dati sul profilo di produzione
(modulo Excel dell'allegato A-5.x.8)</v>
      </c>
      <c r="D272" s="106" t="str">
        <f ca="1">D262</f>
        <v>sempre</v>
      </c>
      <c r="E272" s="338" t="str">
        <f ca="1">CONCATENATE($B$4,$C$4,".A-",B272,".")</f>
        <v>MP.25.xxx.A-5.-.9.</v>
      </c>
      <c r="F272" s="98" t="str">
        <f ca="1">F262</f>
        <v>secondo l'art. 89 cpv. 2 OPEn è necessario specificare i profili orari</v>
      </c>
      <c r="G272" s="121"/>
      <c r="H272" s="223"/>
      <c r="I272" s="107" t="s">
        <v>178</v>
      </c>
      <c r="J272" s="107" t="s">
        <v>178</v>
      </c>
      <c r="K272" s="174"/>
      <c r="L272" s="225" t="str">
        <f ca="1">L262</f>
        <v>Stundenwerte für jede Zentrale zwingend, auch für Pumpzentralen und KEV-Anlagen.</v>
      </c>
    </row>
    <row r="273" collapsed="1" x14ac:dyDescent="0.25"/>
  </sheetData>
  <sheetProtection algorithmName="SHA-512" hashValue="+DWP8KLXxIjbsMOe/YxIIVyP81SrNWIVjzg1/uzf+VfuF3OsWv8tflUeXH4+alH/bmqGbgwfPctimxUy+xSWHg==" saltValue="qI7xLZl6zWeeUdNwszFL0g==" spinCount="100000" sheet="1" objects="1" scenarios="1"/>
  <protectedRanges>
    <protectedRange sqref="G16:H17 G19:H21 G24:H32 G34:H42 G44:H52 G54:H62 G64:H72 G74:H82 G84:H92 G94:H102 G104:H112 G114:H272" name="Bereich1"/>
  </protectedRanges>
  <mergeCells count="288">
    <mergeCell ref="K270:K271"/>
    <mergeCell ref="L270:L271"/>
    <mergeCell ref="A270:A271"/>
    <mergeCell ref="B270:B271"/>
    <mergeCell ref="C270:C271"/>
    <mergeCell ref="D270:D271"/>
    <mergeCell ref="E270:E271"/>
    <mergeCell ref="G270:G271"/>
    <mergeCell ref="H270:H271"/>
    <mergeCell ref="I270:I271"/>
    <mergeCell ref="J270:J271"/>
    <mergeCell ref="K250:K251"/>
    <mergeCell ref="L250:L251"/>
    <mergeCell ref="A260:A261"/>
    <mergeCell ref="B260:B261"/>
    <mergeCell ref="C260:C261"/>
    <mergeCell ref="D260:D261"/>
    <mergeCell ref="E260:E261"/>
    <mergeCell ref="G260:G261"/>
    <mergeCell ref="H260:H261"/>
    <mergeCell ref="I260:I261"/>
    <mergeCell ref="J260:J261"/>
    <mergeCell ref="K260:K261"/>
    <mergeCell ref="L260:L261"/>
    <mergeCell ref="A250:A251"/>
    <mergeCell ref="B250:B251"/>
    <mergeCell ref="C250:C251"/>
    <mergeCell ref="D250:D251"/>
    <mergeCell ref="E250:E251"/>
    <mergeCell ref="G250:G251"/>
    <mergeCell ref="H250:H251"/>
    <mergeCell ref="I250:I251"/>
    <mergeCell ref="J250:J251"/>
    <mergeCell ref="K230:K231"/>
    <mergeCell ref="L230:L231"/>
    <mergeCell ref="A240:A241"/>
    <mergeCell ref="B240:B241"/>
    <mergeCell ref="C240:C241"/>
    <mergeCell ref="D240:D241"/>
    <mergeCell ref="E240:E241"/>
    <mergeCell ref="G240:G241"/>
    <mergeCell ref="H240:H241"/>
    <mergeCell ref="I240:I241"/>
    <mergeCell ref="J240:J241"/>
    <mergeCell ref="K240:K241"/>
    <mergeCell ref="L240:L241"/>
    <mergeCell ref="A230:A231"/>
    <mergeCell ref="B230:B231"/>
    <mergeCell ref="C230:C231"/>
    <mergeCell ref="D230:D231"/>
    <mergeCell ref="E230:E231"/>
    <mergeCell ref="G230:G231"/>
    <mergeCell ref="H230:H231"/>
    <mergeCell ref="I230:I231"/>
    <mergeCell ref="J230:J231"/>
    <mergeCell ref="K210:K211"/>
    <mergeCell ref="L210:L211"/>
    <mergeCell ref="A220:A221"/>
    <mergeCell ref="B220:B221"/>
    <mergeCell ref="C220:C221"/>
    <mergeCell ref="D220:D221"/>
    <mergeCell ref="E220:E221"/>
    <mergeCell ref="G220:G221"/>
    <mergeCell ref="H220:H221"/>
    <mergeCell ref="I220:I221"/>
    <mergeCell ref="J220:J221"/>
    <mergeCell ref="K220:K221"/>
    <mergeCell ref="L220:L221"/>
    <mergeCell ref="A210:A211"/>
    <mergeCell ref="B210:B211"/>
    <mergeCell ref="C210:C211"/>
    <mergeCell ref="D210:D211"/>
    <mergeCell ref="E210:E211"/>
    <mergeCell ref="G210:G211"/>
    <mergeCell ref="H210:H211"/>
    <mergeCell ref="I210:I211"/>
    <mergeCell ref="J210:J211"/>
    <mergeCell ref="K190:K191"/>
    <mergeCell ref="L190:L191"/>
    <mergeCell ref="A200:A201"/>
    <mergeCell ref="B200:B201"/>
    <mergeCell ref="C200:C201"/>
    <mergeCell ref="D200:D201"/>
    <mergeCell ref="E200:E201"/>
    <mergeCell ref="G200:G201"/>
    <mergeCell ref="H200:H201"/>
    <mergeCell ref="I200:I201"/>
    <mergeCell ref="J200:J201"/>
    <mergeCell ref="K200:K201"/>
    <mergeCell ref="L200:L201"/>
    <mergeCell ref="A190:A191"/>
    <mergeCell ref="B190:B191"/>
    <mergeCell ref="C190:C191"/>
    <mergeCell ref="D190:D191"/>
    <mergeCell ref="E190:E191"/>
    <mergeCell ref="G190:G191"/>
    <mergeCell ref="H190:H191"/>
    <mergeCell ref="I190:I191"/>
    <mergeCell ref="J190:J191"/>
    <mergeCell ref="K170:K171"/>
    <mergeCell ref="L170:L171"/>
    <mergeCell ref="A180:A181"/>
    <mergeCell ref="B180:B181"/>
    <mergeCell ref="C180:C181"/>
    <mergeCell ref="D180:D181"/>
    <mergeCell ref="E180:E181"/>
    <mergeCell ref="G180:G181"/>
    <mergeCell ref="H180:H181"/>
    <mergeCell ref="I180:I181"/>
    <mergeCell ref="J180:J181"/>
    <mergeCell ref="K180:K181"/>
    <mergeCell ref="L180:L181"/>
    <mergeCell ref="A170:A171"/>
    <mergeCell ref="B170:B171"/>
    <mergeCell ref="C170:C171"/>
    <mergeCell ref="D170:D171"/>
    <mergeCell ref="E170:E171"/>
    <mergeCell ref="G170:G171"/>
    <mergeCell ref="H170:H171"/>
    <mergeCell ref="I170:I171"/>
    <mergeCell ref="J170:J171"/>
    <mergeCell ref="K150:K151"/>
    <mergeCell ref="L150:L151"/>
    <mergeCell ref="A160:A161"/>
    <mergeCell ref="B160:B161"/>
    <mergeCell ref="C160:C161"/>
    <mergeCell ref="D160:D161"/>
    <mergeCell ref="E160:E161"/>
    <mergeCell ref="G160:G161"/>
    <mergeCell ref="H160:H161"/>
    <mergeCell ref="I160:I161"/>
    <mergeCell ref="J160:J161"/>
    <mergeCell ref="K160:K161"/>
    <mergeCell ref="L160:L161"/>
    <mergeCell ref="A150:A151"/>
    <mergeCell ref="B150:B151"/>
    <mergeCell ref="C150:C151"/>
    <mergeCell ref="D150:D151"/>
    <mergeCell ref="E150:E151"/>
    <mergeCell ref="G150:G151"/>
    <mergeCell ref="H150:H151"/>
    <mergeCell ref="I150:I151"/>
    <mergeCell ref="J150:J151"/>
    <mergeCell ref="I130:I131"/>
    <mergeCell ref="J130:J131"/>
    <mergeCell ref="K130:K131"/>
    <mergeCell ref="L130:L131"/>
    <mergeCell ref="A140:A141"/>
    <mergeCell ref="B140:B141"/>
    <mergeCell ref="C140:C141"/>
    <mergeCell ref="D140:D141"/>
    <mergeCell ref="E140:E141"/>
    <mergeCell ref="G140:G141"/>
    <mergeCell ref="H140:H141"/>
    <mergeCell ref="I140:I141"/>
    <mergeCell ref="J140:J141"/>
    <mergeCell ref="K140:K141"/>
    <mergeCell ref="L140:L141"/>
    <mergeCell ref="A130:A131"/>
    <mergeCell ref="B130:B131"/>
    <mergeCell ref="C130:C131"/>
    <mergeCell ref="D130:D131"/>
    <mergeCell ref="E130:E131"/>
    <mergeCell ref="G130:G131"/>
    <mergeCell ref="H130:H131"/>
    <mergeCell ref="J100:J101"/>
    <mergeCell ref="J110:J111"/>
    <mergeCell ref="J120:J121"/>
    <mergeCell ref="L12:L13"/>
    <mergeCell ref="G100:G101"/>
    <mergeCell ref="H100:H101"/>
    <mergeCell ref="I100:I101"/>
    <mergeCell ref="K100:K101"/>
    <mergeCell ref="A6:K6"/>
    <mergeCell ref="I12:K13"/>
    <mergeCell ref="F12:F13"/>
    <mergeCell ref="A12:A13"/>
    <mergeCell ref="E12:E13"/>
    <mergeCell ref="C12:C13"/>
    <mergeCell ref="B12:B13"/>
    <mergeCell ref="G12:H13"/>
    <mergeCell ref="D12:D13"/>
    <mergeCell ref="A9:K9"/>
    <mergeCell ref="A7:H7"/>
    <mergeCell ref="A8:H8"/>
    <mergeCell ref="H30:H31"/>
    <mergeCell ref="I30:I31"/>
    <mergeCell ref="K30:K31"/>
    <mergeCell ref="A40:A41"/>
    <mergeCell ref="B40:B41"/>
    <mergeCell ref="C40:C41"/>
    <mergeCell ref="E40:E41"/>
    <mergeCell ref="H40:H41"/>
    <mergeCell ref="I40:I41"/>
    <mergeCell ref="K40:K41"/>
    <mergeCell ref="A30:A31"/>
    <mergeCell ref="B30:B31"/>
    <mergeCell ref="C30:C31"/>
    <mergeCell ref="G30:G31"/>
    <mergeCell ref="D30:D31"/>
    <mergeCell ref="D40:D41"/>
    <mergeCell ref="E30:E31"/>
    <mergeCell ref="G40:G41"/>
    <mergeCell ref="J30:J31"/>
    <mergeCell ref="J40:J41"/>
    <mergeCell ref="I50:I51"/>
    <mergeCell ref="K50:K51"/>
    <mergeCell ref="A60:A61"/>
    <mergeCell ref="B60:B61"/>
    <mergeCell ref="C60:C61"/>
    <mergeCell ref="E60:E61"/>
    <mergeCell ref="G60:G61"/>
    <mergeCell ref="H60:H61"/>
    <mergeCell ref="I60:I61"/>
    <mergeCell ref="K60:K61"/>
    <mergeCell ref="A50:A51"/>
    <mergeCell ref="B50:B51"/>
    <mergeCell ref="C50:C51"/>
    <mergeCell ref="E50:E51"/>
    <mergeCell ref="G50:G51"/>
    <mergeCell ref="D50:D51"/>
    <mergeCell ref="D60:D61"/>
    <mergeCell ref="J50:J51"/>
    <mergeCell ref="J60:J61"/>
    <mergeCell ref="A90:A91"/>
    <mergeCell ref="B90:B91"/>
    <mergeCell ref="C90:C91"/>
    <mergeCell ref="E90:E91"/>
    <mergeCell ref="G90:G91"/>
    <mergeCell ref="D90:D91"/>
    <mergeCell ref="J90:J91"/>
    <mergeCell ref="H70:H71"/>
    <mergeCell ref="I70:I71"/>
    <mergeCell ref="A80:A81"/>
    <mergeCell ref="B80:B81"/>
    <mergeCell ref="C80:C81"/>
    <mergeCell ref="E80:E81"/>
    <mergeCell ref="G80:G81"/>
    <mergeCell ref="H80:H81"/>
    <mergeCell ref="I80:I81"/>
    <mergeCell ref="A70:A71"/>
    <mergeCell ref="B70:B71"/>
    <mergeCell ref="C70:C71"/>
    <mergeCell ref="E70:E71"/>
    <mergeCell ref="G70:G71"/>
    <mergeCell ref="D80:D81"/>
    <mergeCell ref="D70:D71"/>
    <mergeCell ref="J70:J71"/>
    <mergeCell ref="A120:A121"/>
    <mergeCell ref="B120:B121"/>
    <mergeCell ref="C120:C121"/>
    <mergeCell ref="E120:E121"/>
    <mergeCell ref="G120:G121"/>
    <mergeCell ref="D120:D121"/>
    <mergeCell ref="H110:H111"/>
    <mergeCell ref="D100:D101"/>
    <mergeCell ref="A100:A101"/>
    <mergeCell ref="B100:B101"/>
    <mergeCell ref="C100:C101"/>
    <mergeCell ref="E100:E101"/>
    <mergeCell ref="A110:A111"/>
    <mergeCell ref="B110:B111"/>
    <mergeCell ref="C110:C111"/>
    <mergeCell ref="E110:E111"/>
    <mergeCell ref="I110:I111"/>
    <mergeCell ref="K110:K111"/>
    <mergeCell ref="H120:H121"/>
    <mergeCell ref="I120:I121"/>
    <mergeCell ref="K120:K121"/>
    <mergeCell ref="G110:G111"/>
    <mergeCell ref="D110:D111"/>
    <mergeCell ref="L120:L121"/>
    <mergeCell ref="L30:L31"/>
    <mergeCell ref="L40:L41"/>
    <mergeCell ref="L50:L51"/>
    <mergeCell ref="L60:L61"/>
    <mergeCell ref="L70:L71"/>
    <mergeCell ref="L80:L81"/>
    <mergeCell ref="L90:L91"/>
    <mergeCell ref="L100:L101"/>
    <mergeCell ref="L110:L111"/>
    <mergeCell ref="H90:H91"/>
    <mergeCell ref="I90:I91"/>
    <mergeCell ref="K90:K91"/>
    <mergeCell ref="K70:K71"/>
    <mergeCell ref="K80:K81"/>
    <mergeCell ref="J80:J81"/>
    <mergeCell ref="H50:H51"/>
  </mergeCells>
  <conditionalFormatting sqref="I43 I53 I63 I73 I83 I93 I103 I113 I16:I33">
    <cfRule type="containsText" dxfId="1771" priority="657" operator="containsText" text="ungenügend">
      <formula>NOT(ISERROR(SEARCH("ungenügend",I16)))</formula>
    </cfRule>
    <cfRule type="containsText" dxfId="1770" priority="658" operator="containsText" text="in Abklärung">
      <formula>NOT(ISERROR(SEARCH("in Abklärung",I16)))</formula>
    </cfRule>
    <cfRule type="containsText" dxfId="1769" priority="659" operator="containsText" text="nicht notwendig">
      <formula>NOT(ISERROR(SEARCH("nicht notwendig",I16)))</formula>
    </cfRule>
    <cfRule type="containsText" dxfId="1768" priority="660" operator="containsText" text="erfüllt">
      <formula>NOT(ISERROR(SEARCH("erfüllt",I16)))</formula>
    </cfRule>
  </conditionalFormatting>
  <conditionalFormatting sqref="J43 J53 J63 J73 J83 J93 J103 J113 J16:J33">
    <cfRule type="containsText" dxfId="1767" priority="617" operator="containsText" text="ungenügend">
      <formula>NOT(ISERROR(SEARCH("ungenügend",J16)))</formula>
    </cfRule>
    <cfRule type="containsText" dxfId="1766" priority="618" operator="containsText" text="in Abklärung">
      <formula>NOT(ISERROR(SEARCH("in Abklärung",J16)))</formula>
    </cfRule>
    <cfRule type="containsText" dxfId="1765" priority="619" operator="containsText" text="nicht notwendig">
      <formula>NOT(ISERROR(SEARCH("nicht notwendig",J16)))</formula>
    </cfRule>
    <cfRule type="containsText" dxfId="1764" priority="620" operator="containsText" text="erfüllt">
      <formula>NOT(ISERROR(SEARCH("erfüllt",J16)))</formula>
    </cfRule>
  </conditionalFormatting>
  <conditionalFormatting sqref="I34:I42">
    <cfRule type="containsText" dxfId="1763" priority="309" operator="containsText" text="ungenügend">
      <formula>NOT(ISERROR(SEARCH("ungenügend",I34)))</formula>
    </cfRule>
    <cfRule type="containsText" dxfId="1762" priority="310" operator="containsText" text="in Abklärung">
      <formula>NOT(ISERROR(SEARCH("in Abklärung",I34)))</formula>
    </cfRule>
    <cfRule type="containsText" dxfId="1761" priority="311" operator="containsText" text="nicht notwendig">
      <formula>NOT(ISERROR(SEARCH("nicht notwendig",I34)))</formula>
    </cfRule>
    <cfRule type="containsText" dxfId="1760" priority="312" operator="containsText" text="erfüllt">
      <formula>NOT(ISERROR(SEARCH("erfüllt",I34)))</formula>
    </cfRule>
  </conditionalFormatting>
  <conditionalFormatting sqref="J34:J42">
    <cfRule type="containsText" dxfId="1759" priority="305" operator="containsText" text="ungenügend">
      <formula>NOT(ISERROR(SEARCH("ungenügend",J34)))</formula>
    </cfRule>
    <cfRule type="containsText" dxfId="1758" priority="306" operator="containsText" text="in Abklärung">
      <formula>NOT(ISERROR(SEARCH("in Abklärung",J34)))</formula>
    </cfRule>
    <cfRule type="containsText" dxfId="1757" priority="307" operator="containsText" text="nicht notwendig">
      <formula>NOT(ISERROR(SEARCH("nicht notwendig",J34)))</formula>
    </cfRule>
    <cfRule type="containsText" dxfId="1756" priority="308" operator="containsText" text="erfüllt">
      <formula>NOT(ISERROR(SEARCH("erfüllt",J34)))</formula>
    </cfRule>
  </conditionalFormatting>
  <conditionalFormatting sqref="I44:I52">
    <cfRule type="containsText" dxfId="1755" priority="301" operator="containsText" text="ungenügend">
      <formula>NOT(ISERROR(SEARCH("ungenügend",I44)))</formula>
    </cfRule>
    <cfRule type="containsText" dxfId="1754" priority="302" operator="containsText" text="in Abklärung">
      <formula>NOT(ISERROR(SEARCH("in Abklärung",I44)))</formula>
    </cfRule>
    <cfRule type="containsText" dxfId="1753" priority="303" operator="containsText" text="nicht notwendig">
      <formula>NOT(ISERROR(SEARCH("nicht notwendig",I44)))</formula>
    </cfRule>
    <cfRule type="containsText" dxfId="1752" priority="304" operator="containsText" text="erfüllt">
      <formula>NOT(ISERROR(SEARCH("erfüllt",I44)))</formula>
    </cfRule>
  </conditionalFormatting>
  <conditionalFormatting sqref="J44:J52">
    <cfRule type="containsText" dxfId="1751" priority="297" operator="containsText" text="ungenügend">
      <formula>NOT(ISERROR(SEARCH("ungenügend",J44)))</formula>
    </cfRule>
    <cfRule type="containsText" dxfId="1750" priority="298" operator="containsText" text="in Abklärung">
      <formula>NOT(ISERROR(SEARCH("in Abklärung",J44)))</formula>
    </cfRule>
    <cfRule type="containsText" dxfId="1749" priority="299" operator="containsText" text="nicht notwendig">
      <formula>NOT(ISERROR(SEARCH("nicht notwendig",J44)))</formula>
    </cfRule>
    <cfRule type="containsText" dxfId="1748" priority="300" operator="containsText" text="erfüllt">
      <formula>NOT(ISERROR(SEARCH("erfüllt",J44)))</formula>
    </cfRule>
  </conditionalFormatting>
  <conditionalFormatting sqref="I54:I62">
    <cfRule type="containsText" dxfId="1747" priority="293" operator="containsText" text="ungenügend">
      <formula>NOT(ISERROR(SEARCH("ungenügend",I54)))</formula>
    </cfRule>
    <cfRule type="containsText" dxfId="1746" priority="294" operator="containsText" text="in Abklärung">
      <formula>NOT(ISERROR(SEARCH("in Abklärung",I54)))</formula>
    </cfRule>
    <cfRule type="containsText" dxfId="1745" priority="295" operator="containsText" text="nicht notwendig">
      <formula>NOT(ISERROR(SEARCH("nicht notwendig",I54)))</formula>
    </cfRule>
    <cfRule type="containsText" dxfId="1744" priority="296" operator="containsText" text="erfüllt">
      <formula>NOT(ISERROR(SEARCH("erfüllt",I54)))</formula>
    </cfRule>
  </conditionalFormatting>
  <conditionalFormatting sqref="J54:J62">
    <cfRule type="containsText" dxfId="1743" priority="289" operator="containsText" text="ungenügend">
      <formula>NOT(ISERROR(SEARCH("ungenügend",J54)))</formula>
    </cfRule>
    <cfRule type="containsText" dxfId="1742" priority="290" operator="containsText" text="in Abklärung">
      <formula>NOT(ISERROR(SEARCH("in Abklärung",J54)))</formula>
    </cfRule>
    <cfRule type="containsText" dxfId="1741" priority="291" operator="containsText" text="nicht notwendig">
      <formula>NOT(ISERROR(SEARCH("nicht notwendig",J54)))</formula>
    </cfRule>
    <cfRule type="containsText" dxfId="1740" priority="292" operator="containsText" text="erfüllt">
      <formula>NOT(ISERROR(SEARCH("erfüllt",J54)))</formula>
    </cfRule>
  </conditionalFormatting>
  <conditionalFormatting sqref="I64:I72">
    <cfRule type="containsText" dxfId="1739" priority="285" operator="containsText" text="ungenügend">
      <formula>NOT(ISERROR(SEARCH("ungenügend",I64)))</formula>
    </cfRule>
    <cfRule type="containsText" dxfId="1738" priority="286" operator="containsText" text="in Abklärung">
      <formula>NOT(ISERROR(SEARCH("in Abklärung",I64)))</formula>
    </cfRule>
    <cfRule type="containsText" dxfId="1737" priority="287" operator="containsText" text="nicht notwendig">
      <formula>NOT(ISERROR(SEARCH("nicht notwendig",I64)))</formula>
    </cfRule>
    <cfRule type="containsText" dxfId="1736" priority="288" operator="containsText" text="erfüllt">
      <formula>NOT(ISERROR(SEARCH("erfüllt",I64)))</formula>
    </cfRule>
  </conditionalFormatting>
  <conditionalFormatting sqref="J64:J72">
    <cfRule type="containsText" dxfId="1735" priority="281" operator="containsText" text="ungenügend">
      <formula>NOT(ISERROR(SEARCH("ungenügend",J64)))</formula>
    </cfRule>
    <cfRule type="containsText" dxfId="1734" priority="282" operator="containsText" text="in Abklärung">
      <formula>NOT(ISERROR(SEARCH("in Abklärung",J64)))</formula>
    </cfRule>
    <cfRule type="containsText" dxfId="1733" priority="283" operator="containsText" text="nicht notwendig">
      <formula>NOT(ISERROR(SEARCH("nicht notwendig",J64)))</formula>
    </cfRule>
    <cfRule type="containsText" dxfId="1732" priority="284" operator="containsText" text="erfüllt">
      <formula>NOT(ISERROR(SEARCH("erfüllt",J64)))</formula>
    </cfRule>
  </conditionalFormatting>
  <conditionalFormatting sqref="I74:I82">
    <cfRule type="containsText" dxfId="1731" priority="277" operator="containsText" text="ungenügend">
      <formula>NOT(ISERROR(SEARCH("ungenügend",I74)))</formula>
    </cfRule>
    <cfRule type="containsText" dxfId="1730" priority="278" operator="containsText" text="in Abklärung">
      <formula>NOT(ISERROR(SEARCH("in Abklärung",I74)))</formula>
    </cfRule>
    <cfRule type="containsText" dxfId="1729" priority="279" operator="containsText" text="nicht notwendig">
      <formula>NOT(ISERROR(SEARCH("nicht notwendig",I74)))</formula>
    </cfRule>
    <cfRule type="containsText" dxfId="1728" priority="280" operator="containsText" text="erfüllt">
      <formula>NOT(ISERROR(SEARCH("erfüllt",I74)))</formula>
    </cfRule>
  </conditionalFormatting>
  <conditionalFormatting sqref="J74:J82">
    <cfRule type="containsText" dxfId="1727" priority="273" operator="containsText" text="ungenügend">
      <formula>NOT(ISERROR(SEARCH("ungenügend",J74)))</formula>
    </cfRule>
    <cfRule type="containsText" dxfId="1726" priority="274" operator="containsText" text="in Abklärung">
      <formula>NOT(ISERROR(SEARCH("in Abklärung",J74)))</formula>
    </cfRule>
    <cfRule type="containsText" dxfId="1725" priority="275" operator="containsText" text="nicht notwendig">
      <formula>NOT(ISERROR(SEARCH("nicht notwendig",J74)))</formula>
    </cfRule>
    <cfRule type="containsText" dxfId="1724" priority="276" operator="containsText" text="erfüllt">
      <formula>NOT(ISERROR(SEARCH("erfüllt",J74)))</formula>
    </cfRule>
  </conditionalFormatting>
  <conditionalFormatting sqref="I84:I92">
    <cfRule type="containsText" dxfId="1723" priority="269" operator="containsText" text="ungenügend">
      <formula>NOT(ISERROR(SEARCH("ungenügend",I84)))</formula>
    </cfRule>
    <cfRule type="containsText" dxfId="1722" priority="270" operator="containsText" text="in Abklärung">
      <formula>NOT(ISERROR(SEARCH("in Abklärung",I84)))</formula>
    </cfRule>
    <cfRule type="containsText" dxfId="1721" priority="271" operator="containsText" text="nicht notwendig">
      <formula>NOT(ISERROR(SEARCH("nicht notwendig",I84)))</formula>
    </cfRule>
    <cfRule type="containsText" dxfId="1720" priority="272" operator="containsText" text="erfüllt">
      <formula>NOT(ISERROR(SEARCH("erfüllt",I84)))</formula>
    </cfRule>
  </conditionalFormatting>
  <conditionalFormatting sqref="J84:J92">
    <cfRule type="containsText" dxfId="1719" priority="265" operator="containsText" text="ungenügend">
      <formula>NOT(ISERROR(SEARCH("ungenügend",J84)))</formula>
    </cfRule>
    <cfRule type="containsText" dxfId="1718" priority="266" operator="containsText" text="in Abklärung">
      <formula>NOT(ISERROR(SEARCH("in Abklärung",J84)))</formula>
    </cfRule>
    <cfRule type="containsText" dxfId="1717" priority="267" operator="containsText" text="nicht notwendig">
      <formula>NOT(ISERROR(SEARCH("nicht notwendig",J84)))</formula>
    </cfRule>
    <cfRule type="containsText" dxfId="1716" priority="268" operator="containsText" text="erfüllt">
      <formula>NOT(ISERROR(SEARCH("erfüllt",J84)))</formula>
    </cfRule>
  </conditionalFormatting>
  <conditionalFormatting sqref="I94:I102">
    <cfRule type="containsText" dxfId="1715" priority="261" operator="containsText" text="ungenügend">
      <formula>NOT(ISERROR(SEARCH("ungenügend",I94)))</formula>
    </cfRule>
    <cfRule type="containsText" dxfId="1714" priority="262" operator="containsText" text="in Abklärung">
      <formula>NOT(ISERROR(SEARCH("in Abklärung",I94)))</formula>
    </cfRule>
    <cfRule type="containsText" dxfId="1713" priority="263" operator="containsText" text="nicht notwendig">
      <formula>NOT(ISERROR(SEARCH("nicht notwendig",I94)))</formula>
    </cfRule>
    <cfRule type="containsText" dxfId="1712" priority="264" operator="containsText" text="erfüllt">
      <formula>NOT(ISERROR(SEARCH("erfüllt",I94)))</formula>
    </cfRule>
  </conditionalFormatting>
  <conditionalFormatting sqref="J94:J102">
    <cfRule type="containsText" dxfId="1711" priority="257" operator="containsText" text="ungenügend">
      <formula>NOT(ISERROR(SEARCH("ungenügend",J94)))</formula>
    </cfRule>
    <cfRule type="containsText" dxfId="1710" priority="258" operator="containsText" text="in Abklärung">
      <formula>NOT(ISERROR(SEARCH("in Abklärung",J94)))</formula>
    </cfRule>
    <cfRule type="containsText" dxfId="1709" priority="259" operator="containsText" text="nicht notwendig">
      <formula>NOT(ISERROR(SEARCH("nicht notwendig",J94)))</formula>
    </cfRule>
    <cfRule type="containsText" dxfId="1708" priority="260" operator="containsText" text="erfüllt">
      <formula>NOT(ISERROR(SEARCH("erfüllt",J94)))</formula>
    </cfRule>
  </conditionalFormatting>
  <conditionalFormatting sqref="I104:I112">
    <cfRule type="containsText" dxfId="1707" priority="253" operator="containsText" text="ungenügend">
      <formula>NOT(ISERROR(SEARCH("ungenügend",I104)))</formula>
    </cfRule>
    <cfRule type="containsText" dxfId="1706" priority="254" operator="containsText" text="in Abklärung">
      <formula>NOT(ISERROR(SEARCH("in Abklärung",I104)))</formula>
    </cfRule>
    <cfRule type="containsText" dxfId="1705" priority="255" operator="containsText" text="nicht notwendig">
      <formula>NOT(ISERROR(SEARCH("nicht notwendig",I104)))</formula>
    </cfRule>
    <cfRule type="containsText" dxfId="1704" priority="256" operator="containsText" text="erfüllt">
      <formula>NOT(ISERROR(SEARCH("erfüllt",I104)))</formula>
    </cfRule>
  </conditionalFormatting>
  <conditionalFormatting sqref="J104:J112">
    <cfRule type="containsText" dxfId="1703" priority="249" operator="containsText" text="ungenügend">
      <formula>NOT(ISERROR(SEARCH("ungenügend",J104)))</formula>
    </cfRule>
    <cfRule type="containsText" dxfId="1702" priority="250" operator="containsText" text="in Abklärung">
      <formula>NOT(ISERROR(SEARCH("in Abklärung",J104)))</formula>
    </cfRule>
    <cfRule type="containsText" dxfId="1701" priority="251" operator="containsText" text="nicht notwendig">
      <formula>NOT(ISERROR(SEARCH("nicht notwendig",J104)))</formula>
    </cfRule>
    <cfRule type="containsText" dxfId="1700" priority="252" operator="containsText" text="erfüllt">
      <formula>NOT(ISERROR(SEARCH("erfüllt",J104)))</formula>
    </cfRule>
  </conditionalFormatting>
  <conditionalFormatting sqref="I114:I122">
    <cfRule type="containsText" dxfId="1699" priority="245" operator="containsText" text="ungenügend">
      <formula>NOT(ISERROR(SEARCH("ungenügend",I114)))</formula>
    </cfRule>
    <cfRule type="containsText" dxfId="1698" priority="246" operator="containsText" text="in Abklärung">
      <formula>NOT(ISERROR(SEARCH("in Abklärung",I114)))</formula>
    </cfRule>
    <cfRule type="containsText" dxfId="1697" priority="247" operator="containsText" text="nicht notwendig">
      <formula>NOT(ISERROR(SEARCH("nicht notwendig",I114)))</formula>
    </cfRule>
    <cfRule type="containsText" dxfId="1696" priority="248" operator="containsText" text="erfüllt">
      <formula>NOT(ISERROR(SEARCH("erfüllt",I114)))</formula>
    </cfRule>
  </conditionalFormatting>
  <conditionalFormatting sqref="J114:J122">
    <cfRule type="containsText" dxfId="1695" priority="241" operator="containsText" text="ungenügend">
      <formula>NOT(ISERROR(SEARCH("ungenügend",J114)))</formula>
    </cfRule>
    <cfRule type="containsText" dxfId="1694" priority="242" operator="containsText" text="in Abklärung">
      <formula>NOT(ISERROR(SEARCH("in Abklärung",J114)))</formula>
    </cfRule>
    <cfRule type="containsText" dxfId="1693" priority="243" operator="containsText" text="nicht notwendig">
      <formula>NOT(ISERROR(SEARCH("nicht notwendig",J114)))</formula>
    </cfRule>
    <cfRule type="containsText" dxfId="1692" priority="244" operator="containsText" text="erfüllt">
      <formula>NOT(ISERROR(SEARCH("erfüllt",J114)))</formula>
    </cfRule>
  </conditionalFormatting>
  <conditionalFormatting sqref="I123">
    <cfRule type="containsText" dxfId="1691" priority="237" operator="containsText" text="ungenügend">
      <formula>NOT(ISERROR(SEARCH("ungenügend",I123)))</formula>
    </cfRule>
    <cfRule type="containsText" dxfId="1690" priority="238" operator="containsText" text="in Abklärung">
      <formula>NOT(ISERROR(SEARCH("in Abklärung",I123)))</formula>
    </cfRule>
    <cfRule type="containsText" dxfId="1689" priority="239" operator="containsText" text="nicht notwendig">
      <formula>NOT(ISERROR(SEARCH("nicht notwendig",I123)))</formula>
    </cfRule>
    <cfRule type="containsText" dxfId="1688" priority="240" operator="containsText" text="erfüllt">
      <formula>NOT(ISERROR(SEARCH("erfüllt",I123)))</formula>
    </cfRule>
  </conditionalFormatting>
  <conditionalFormatting sqref="J123">
    <cfRule type="containsText" dxfId="1687" priority="233" operator="containsText" text="ungenügend">
      <formula>NOT(ISERROR(SEARCH("ungenügend",J123)))</formula>
    </cfRule>
    <cfRule type="containsText" dxfId="1686" priority="234" operator="containsText" text="in Abklärung">
      <formula>NOT(ISERROR(SEARCH("in Abklärung",J123)))</formula>
    </cfRule>
    <cfRule type="containsText" dxfId="1685" priority="235" operator="containsText" text="nicht notwendig">
      <formula>NOT(ISERROR(SEARCH("nicht notwendig",J123)))</formula>
    </cfRule>
    <cfRule type="containsText" dxfId="1684" priority="236" operator="containsText" text="erfüllt">
      <formula>NOT(ISERROR(SEARCH("erfüllt",J123)))</formula>
    </cfRule>
  </conditionalFormatting>
  <conditionalFormatting sqref="I124:I132">
    <cfRule type="containsText" dxfId="1683" priority="229" operator="containsText" text="ungenügend">
      <formula>NOT(ISERROR(SEARCH("ungenügend",I124)))</formula>
    </cfRule>
    <cfRule type="containsText" dxfId="1682" priority="230" operator="containsText" text="in Abklärung">
      <formula>NOT(ISERROR(SEARCH("in Abklärung",I124)))</formula>
    </cfRule>
    <cfRule type="containsText" dxfId="1681" priority="231" operator="containsText" text="nicht notwendig">
      <formula>NOT(ISERROR(SEARCH("nicht notwendig",I124)))</formula>
    </cfRule>
    <cfRule type="containsText" dxfId="1680" priority="232" operator="containsText" text="erfüllt">
      <formula>NOT(ISERROR(SEARCH("erfüllt",I124)))</formula>
    </cfRule>
  </conditionalFormatting>
  <conditionalFormatting sqref="J124:J132">
    <cfRule type="containsText" dxfId="1679" priority="225" operator="containsText" text="ungenügend">
      <formula>NOT(ISERROR(SEARCH("ungenügend",J124)))</formula>
    </cfRule>
    <cfRule type="containsText" dxfId="1678" priority="226" operator="containsText" text="in Abklärung">
      <formula>NOT(ISERROR(SEARCH("in Abklärung",J124)))</formula>
    </cfRule>
    <cfRule type="containsText" dxfId="1677" priority="227" operator="containsText" text="nicht notwendig">
      <formula>NOT(ISERROR(SEARCH("nicht notwendig",J124)))</formula>
    </cfRule>
    <cfRule type="containsText" dxfId="1676" priority="228" operator="containsText" text="erfüllt">
      <formula>NOT(ISERROR(SEARCH("erfüllt",J124)))</formula>
    </cfRule>
  </conditionalFormatting>
  <conditionalFormatting sqref="I133">
    <cfRule type="containsText" dxfId="1675" priority="221" operator="containsText" text="ungenügend">
      <formula>NOT(ISERROR(SEARCH("ungenügend",I133)))</formula>
    </cfRule>
    <cfRule type="containsText" dxfId="1674" priority="222" operator="containsText" text="in Abklärung">
      <formula>NOT(ISERROR(SEARCH("in Abklärung",I133)))</formula>
    </cfRule>
    <cfRule type="containsText" dxfId="1673" priority="223" operator="containsText" text="nicht notwendig">
      <formula>NOT(ISERROR(SEARCH("nicht notwendig",I133)))</formula>
    </cfRule>
    <cfRule type="containsText" dxfId="1672" priority="224" operator="containsText" text="erfüllt">
      <formula>NOT(ISERROR(SEARCH("erfüllt",I133)))</formula>
    </cfRule>
  </conditionalFormatting>
  <conditionalFormatting sqref="J133">
    <cfRule type="containsText" dxfId="1671" priority="217" operator="containsText" text="ungenügend">
      <formula>NOT(ISERROR(SEARCH("ungenügend",J133)))</formula>
    </cfRule>
    <cfRule type="containsText" dxfId="1670" priority="218" operator="containsText" text="in Abklärung">
      <formula>NOT(ISERROR(SEARCH("in Abklärung",J133)))</formula>
    </cfRule>
    <cfRule type="containsText" dxfId="1669" priority="219" operator="containsText" text="nicht notwendig">
      <formula>NOT(ISERROR(SEARCH("nicht notwendig",J133)))</formula>
    </cfRule>
    <cfRule type="containsText" dxfId="1668" priority="220" operator="containsText" text="erfüllt">
      <formula>NOT(ISERROR(SEARCH("erfüllt",J133)))</formula>
    </cfRule>
  </conditionalFormatting>
  <conditionalFormatting sqref="I134:I142">
    <cfRule type="containsText" dxfId="1667" priority="213" operator="containsText" text="ungenügend">
      <formula>NOT(ISERROR(SEARCH("ungenügend",I134)))</formula>
    </cfRule>
    <cfRule type="containsText" dxfId="1666" priority="214" operator="containsText" text="in Abklärung">
      <formula>NOT(ISERROR(SEARCH("in Abklärung",I134)))</formula>
    </cfRule>
    <cfRule type="containsText" dxfId="1665" priority="215" operator="containsText" text="nicht notwendig">
      <formula>NOT(ISERROR(SEARCH("nicht notwendig",I134)))</formula>
    </cfRule>
    <cfRule type="containsText" dxfId="1664" priority="216" operator="containsText" text="erfüllt">
      <formula>NOT(ISERROR(SEARCH("erfüllt",I134)))</formula>
    </cfRule>
  </conditionalFormatting>
  <conditionalFormatting sqref="J134:J142">
    <cfRule type="containsText" dxfId="1663" priority="209" operator="containsText" text="ungenügend">
      <formula>NOT(ISERROR(SEARCH("ungenügend",J134)))</formula>
    </cfRule>
    <cfRule type="containsText" dxfId="1662" priority="210" operator="containsText" text="in Abklärung">
      <formula>NOT(ISERROR(SEARCH("in Abklärung",J134)))</formula>
    </cfRule>
    <cfRule type="containsText" dxfId="1661" priority="211" operator="containsText" text="nicht notwendig">
      <formula>NOT(ISERROR(SEARCH("nicht notwendig",J134)))</formula>
    </cfRule>
    <cfRule type="containsText" dxfId="1660" priority="212" operator="containsText" text="erfüllt">
      <formula>NOT(ISERROR(SEARCH("erfüllt",J134)))</formula>
    </cfRule>
  </conditionalFormatting>
  <conditionalFormatting sqref="I143">
    <cfRule type="containsText" dxfId="1659" priority="205" operator="containsText" text="ungenügend">
      <formula>NOT(ISERROR(SEARCH("ungenügend",I143)))</formula>
    </cfRule>
    <cfRule type="containsText" dxfId="1658" priority="206" operator="containsText" text="in Abklärung">
      <formula>NOT(ISERROR(SEARCH("in Abklärung",I143)))</formula>
    </cfRule>
    <cfRule type="containsText" dxfId="1657" priority="207" operator="containsText" text="nicht notwendig">
      <formula>NOT(ISERROR(SEARCH("nicht notwendig",I143)))</formula>
    </cfRule>
    <cfRule type="containsText" dxfId="1656" priority="208" operator="containsText" text="erfüllt">
      <formula>NOT(ISERROR(SEARCH("erfüllt",I143)))</formula>
    </cfRule>
  </conditionalFormatting>
  <conditionalFormatting sqref="J143">
    <cfRule type="containsText" dxfId="1655" priority="201" operator="containsText" text="ungenügend">
      <formula>NOT(ISERROR(SEARCH("ungenügend",J143)))</formula>
    </cfRule>
    <cfRule type="containsText" dxfId="1654" priority="202" operator="containsText" text="in Abklärung">
      <formula>NOT(ISERROR(SEARCH("in Abklärung",J143)))</formula>
    </cfRule>
    <cfRule type="containsText" dxfId="1653" priority="203" operator="containsText" text="nicht notwendig">
      <formula>NOT(ISERROR(SEARCH("nicht notwendig",J143)))</formula>
    </cfRule>
    <cfRule type="containsText" dxfId="1652" priority="204" operator="containsText" text="erfüllt">
      <formula>NOT(ISERROR(SEARCH("erfüllt",J143)))</formula>
    </cfRule>
  </conditionalFormatting>
  <conditionalFormatting sqref="I144:I152">
    <cfRule type="containsText" dxfId="1651" priority="197" operator="containsText" text="ungenügend">
      <formula>NOT(ISERROR(SEARCH("ungenügend",I144)))</formula>
    </cfRule>
    <cfRule type="containsText" dxfId="1650" priority="198" operator="containsText" text="in Abklärung">
      <formula>NOT(ISERROR(SEARCH("in Abklärung",I144)))</formula>
    </cfRule>
    <cfRule type="containsText" dxfId="1649" priority="199" operator="containsText" text="nicht notwendig">
      <formula>NOT(ISERROR(SEARCH("nicht notwendig",I144)))</formula>
    </cfRule>
    <cfRule type="containsText" dxfId="1648" priority="200" operator="containsText" text="erfüllt">
      <formula>NOT(ISERROR(SEARCH("erfüllt",I144)))</formula>
    </cfRule>
  </conditionalFormatting>
  <conditionalFormatting sqref="J144:J152">
    <cfRule type="containsText" dxfId="1647" priority="193" operator="containsText" text="ungenügend">
      <formula>NOT(ISERROR(SEARCH("ungenügend",J144)))</formula>
    </cfRule>
    <cfRule type="containsText" dxfId="1646" priority="194" operator="containsText" text="in Abklärung">
      <formula>NOT(ISERROR(SEARCH("in Abklärung",J144)))</formula>
    </cfRule>
    <cfRule type="containsText" dxfId="1645" priority="195" operator="containsText" text="nicht notwendig">
      <formula>NOT(ISERROR(SEARCH("nicht notwendig",J144)))</formula>
    </cfRule>
    <cfRule type="containsText" dxfId="1644" priority="196" operator="containsText" text="erfüllt">
      <formula>NOT(ISERROR(SEARCH("erfüllt",J144)))</formula>
    </cfRule>
  </conditionalFormatting>
  <conditionalFormatting sqref="I153">
    <cfRule type="containsText" dxfId="1643" priority="189" operator="containsText" text="ungenügend">
      <formula>NOT(ISERROR(SEARCH("ungenügend",I153)))</formula>
    </cfRule>
    <cfRule type="containsText" dxfId="1642" priority="190" operator="containsText" text="in Abklärung">
      <formula>NOT(ISERROR(SEARCH("in Abklärung",I153)))</formula>
    </cfRule>
    <cfRule type="containsText" dxfId="1641" priority="191" operator="containsText" text="nicht notwendig">
      <formula>NOT(ISERROR(SEARCH("nicht notwendig",I153)))</formula>
    </cfRule>
    <cfRule type="containsText" dxfId="1640" priority="192" operator="containsText" text="erfüllt">
      <formula>NOT(ISERROR(SEARCH("erfüllt",I153)))</formula>
    </cfRule>
  </conditionalFormatting>
  <conditionalFormatting sqref="J153">
    <cfRule type="containsText" dxfId="1639" priority="185" operator="containsText" text="ungenügend">
      <formula>NOT(ISERROR(SEARCH("ungenügend",J153)))</formula>
    </cfRule>
    <cfRule type="containsText" dxfId="1638" priority="186" operator="containsText" text="in Abklärung">
      <formula>NOT(ISERROR(SEARCH("in Abklärung",J153)))</formula>
    </cfRule>
    <cfRule type="containsText" dxfId="1637" priority="187" operator="containsText" text="nicht notwendig">
      <formula>NOT(ISERROR(SEARCH("nicht notwendig",J153)))</formula>
    </cfRule>
    <cfRule type="containsText" dxfId="1636" priority="188" operator="containsText" text="erfüllt">
      <formula>NOT(ISERROR(SEARCH("erfüllt",J153)))</formula>
    </cfRule>
  </conditionalFormatting>
  <conditionalFormatting sqref="I154:I162">
    <cfRule type="containsText" dxfId="1635" priority="181" operator="containsText" text="ungenügend">
      <formula>NOT(ISERROR(SEARCH("ungenügend",I154)))</formula>
    </cfRule>
    <cfRule type="containsText" dxfId="1634" priority="182" operator="containsText" text="in Abklärung">
      <formula>NOT(ISERROR(SEARCH("in Abklärung",I154)))</formula>
    </cfRule>
    <cfRule type="containsText" dxfId="1633" priority="183" operator="containsText" text="nicht notwendig">
      <formula>NOT(ISERROR(SEARCH("nicht notwendig",I154)))</formula>
    </cfRule>
    <cfRule type="containsText" dxfId="1632" priority="184" operator="containsText" text="erfüllt">
      <formula>NOT(ISERROR(SEARCH("erfüllt",I154)))</formula>
    </cfRule>
  </conditionalFormatting>
  <conditionalFormatting sqref="J154:J162">
    <cfRule type="containsText" dxfId="1631" priority="177" operator="containsText" text="ungenügend">
      <formula>NOT(ISERROR(SEARCH("ungenügend",J154)))</formula>
    </cfRule>
    <cfRule type="containsText" dxfId="1630" priority="178" operator="containsText" text="in Abklärung">
      <formula>NOT(ISERROR(SEARCH("in Abklärung",J154)))</formula>
    </cfRule>
    <cfRule type="containsText" dxfId="1629" priority="179" operator="containsText" text="nicht notwendig">
      <formula>NOT(ISERROR(SEARCH("nicht notwendig",J154)))</formula>
    </cfRule>
    <cfRule type="containsText" dxfId="1628" priority="180" operator="containsText" text="erfüllt">
      <formula>NOT(ISERROR(SEARCH("erfüllt",J154)))</formula>
    </cfRule>
  </conditionalFormatting>
  <conditionalFormatting sqref="I163">
    <cfRule type="containsText" dxfId="1627" priority="173" operator="containsText" text="ungenügend">
      <formula>NOT(ISERROR(SEARCH("ungenügend",I163)))</formula>
    </cfRule>
    <cfRule type="containsText" dxfId="1626" priority="174" operator="containsText" text="in Abklärung">
      <formula>NOT(ISERROR(SEARCH("in Abklärung",I163)))</formula>
    </cfRule>
    <cfRule type="containsText" dxfId="1625" priority="175" operator="containsText" text="nicht notwendig">
      <formula>NOT(ISERROR(SEARCH("nicht notwendig",I163)))</formula>
    </cfRule>
    <cfRule type="containsText" dxfId="1624" priority="176" operator="containsText" text="erfüllt">
      <formula>NOT(ISERROR(SEARCH("erfüllt",I163)))</formula>
    </cfRule>
  </conditionalFormatting>
  <conditionalFormatting sqref="J163">
    <cfRule type="containsText" dxfId="1623" priority="169" operator="containsText" text="ungenügend">
      <formula>NOT(ISERROR(SEARCH("ungenügend",J163)))</formula>
    </cfRule>
    <cfRule type="containsText" dxfId="1622" priority="170" operator="containsText" text="in Abklärung">
      <formula>NOT(ISERROR(SEARCH("in Abklärung",J163)))</formula>
    </cfRule>
    <cfRule type="containsText" dxfId="1621" priority="171" operator="containsText" text="nicht notwendig">
      <formula>NOT(ISERROR(SEARCH("nicht notwendig",J163)))</formula>
    </cfRule>
    <cfRule type="containsText" dxfId="1620" priority="172" operator="containsText" text="erfüllt">
      <formula>NOT(ISERROR(SEARCH("erfüllt",J163)))</formula>
    </cfRule>
  </conditionalFormatting>
  <conditionalFormatting sqref="I164:I172">
    <cfRule type="containsText" dxfId="1619" priority="165" operator="containsText" text="ungenügend">
      <formula>NOT(ISERROR(SEARCH("ungenügend",I164)))</formula>
    </cfRule>
    <cfRule type="containsText" dxfId="1618" priority="166" operator="containsText" text="in Abklärung">
      <formula>NOT(ISERROR(SEARCH("in Abklärung",I164)))</formula>
    </cfRule>
    <cfRule type="containsText" dxfId="1617" priority="167" operator="containsText" text="nicht notwendig">
      <formula>NOT(ISERROR(SEARCH("nicht notwendig",I164)))</formula>
    </cfRule>
    <cfRule type="containsText" dxfId="1616" priority="168" operator="containsText" text="erfüllt">
      <formula>NOT(ISERROR(SEARCH("erfüllt",I164)))</formula>
    </cfRule>
  </conditionalFormatting>
  <conditionalFormatting sqref="J164:J172">
    <cfRule type="containsText" dxfId="1615" priority="161" operator="containsText" text="ungenügend">
      <formula>NOT(ISERROR(SEARCH("ungenügend",J164)))</formula>
    </cfRule>
    <cfRule type="containsText" dxfId="1614" priority="162" operator="containsText" text="in Abklärung">
      <formula>NOT(ISERROR(SEARCH("in Abklärung",J164)))</formula>
    </cfRule>
    <cfRule type="containsText" dxfId="1613" priority="163" operator="containsText" text="nicht notwendig">
      <formula>NOT(ISERROR(SEARCH("nicht notwendig",J164)))</formula>
    </cfRule>
    <cfRule type="containsText" dxfId="1612" priority="164" operator="containsText" text="erfüllt">
      <formula>NOT(ISERROR(SEARCH("erfüllt",J164)))</formula>
    </cfRule>
  </conditionalFormatting>
  <conditionalFormatting sqref="I173">
    <cfRule type="containsText" dxfId="1611" priority="157" operator="containsText" text="ungenügend">
      <formula>NOT(ISERROR(SEARCH("ungenügend",I173)))</formula>
    </cfRule>
    <cfRule type="containsText" dxfId="1610" priority="158" operator="containsText" text="in Abklärung">
      <formula>NOT(ISERROR(SEARCH("in Abklärung",I173)))</formula>
    </cfRule>
    <cfRule type="containsText" dxfId="1609" priority="159" operator="containsText" text="nicht notwendig">
      <formula>NOT(ISERROR(SEARCH("nicht notwendig",I173)))</formula>
    </cfRule>
    <cfRule type="containsText" dxfId="1608" priority="160" operator="containsText" text="erfüllt">
      <formula>NOT(ISERROR(SEARCH("erfüllt",I173)))</formula>
    </cfRule>
  </conditionalFormatting>
  <conditionalFormatting sqref="J173">
    <cfRule type="containsText" dxfId="1607" priority="153" operator="containsText" text="ungenügend">
      <formula>NOT(ISERROR(SEARCH("ungenügend",J173)))</formula>
    </cfRule>
    <cfRule type="containsText" dxfId="1606" priority="154" operator="containsText" text="in Abklärung">
      <formula>NOT(ISERROR(SEARCH("in Abklärung",J173)))</formula>
    </cfRule>
    <cfRule type="containsText" dxfId="1605" priority="155" operator="containsText" text="nicht notwendig">
      <formula>NOT(ISERROR(SEARCH("nicht notwendig",J173)))</formula>
    </cfRule>
    <cfRule type="containsText" dxfId="1604" priority="156" operator="containsText" text="erfüllt">
      <formula>NOT(ISERROR(SEARCH("erfüllt",J173)))</formula>
    </cfRule>
  </conditionalFormatting>
  <conditionalFormatting sqref="I174:I182">
    <cfRule type="containsText" dxfId="1603" priority="149" operator="containsText" text="ungenügend">
      <formula>NOT(ISERROR(SEARCH("ungenügend",I174)))</formula>
    </cfRule>
    <cfRule type="containsText" dxfId="1602" priority="150" operator="containsText" text="in Abklärung">
      <formula>NOT(ISERROR(SEARCH("in Abklärung",I174)))</formula>
    </cfRule>
    <cfRule type="containsText" dxfId="1601" priority="151" operator="containsText" text="nicht notwendig">
      <formula>NOT(ISERROR(SEARCH("nicht notwendig",I174)))</formula>
    </cfRule>
    <cfRule type="containsText" dxfId="1600" priority="152" operator="containsText" text="erfüllt">
      <formula>NOT(ISERROR(SEARCH("erfüllt",I174)))</formula>
    </cfRule>
  </conditionalFormatting>
  <conditionalFormatting sqref="J174:J182">
    <cfRule type="containsText" dxfId="1599" priority="145" operator="containsText" text="ungenügend">
      <formula>NOT(ISERROR(SEARCH("ungenügend",J174)))</formula>
    </cfRule>
    <cfRule type="containsText" dxfId="1598" priority="146" operator="containsText" text="in Abklärung">
      <formula>NOT(ISERROR(SEARCH("in Abklärung",J174)))</formula>
    </cfRule>
    <cfRule type="containsText" dxfId="1597" priority="147" operator="containsText" text="nicht notwendig">
      <formula>NOT(ISERROR(SEARCH("nicht notwendig",J174)))</formula>
    </cfRule>
    <cfRule type="containsText" dxfId="1596" priority="148" operator="containsText" text="erfüllt">
      <formula>NOT(ISERROR(SEARCH("erfüllt",J174)))</formula>
    </cfRule>
  </conditionalFormatting>
  <conditionalFormatting sqref="I183">
    <cfRule type="containsText" dxfId="1595" priority="141" operator="containsText" text="ungenügend">
      <formula>NOT(ISERROR(SEARCH("ungenügend",I183)))</formula>
    </cfRule>
    <cfRule type="containsText" dxfId="1594" priority="142" operator="containsText" text="in Abklärung">
      <formula>NOT(ISERROR(SEARCH("in Abklärung",I183)))</formula>
    </cfRule>
    <cfRule type="containsText" dxfId="1593" priority="143" operator="containsText" text="nicht notwendig">
      <formula>NOT(ISERROR(SEARCH("nicht notwendig",I183)))</formula>
    </cfRule>
    <cfRule type="containsText" dxfId="1592" priority="144" operator="containsText" text="erfüllt">
      <formula>NOT(ISERROR(SEARCH("erfüllt",I183)))</formula>
    </cfRule>
  </conditionalFormatting>
  <conditionalFormatting sqref="J183">
    <cfRule type="containsText" dxfId="1591" priority="137" operator="containsText" text="ungenügend">
      <formula>NOT(ISERROR(SEARCH("ungenügend",J183)))</formula>
    </cfRule>
    <cfRule type="containsText" dxfId="1590" priority="138" operator="containsText" text="in Abklärung">
      <formula>NOT(ISERROR(SEARCH("in Abklärung",J183)))</formula>
    </cfRule>
    <cfRule type="containsText" dxfId="1589" priority="139" operator="containsText" text="nicht notwendig">
      <formula>NOT(ISERROR(SEARCH("nicht notwendig",J183)))</formula>
    </cfRule>
    <cfRule type="containsText" dxfId="1588" priority="140" operator="containsText" text="erfüllt">
      <formula>NOT(ISERROR(SEARCH("erfüllt",J183)))</formula>
    </cfRule>
  </conditionalFormatting>
  <conditionalFormatting sqref="I184:I192">
    <cfRule type="containsText" dxfId="1587" priority="133" operator="containsText" text="ungenügend">
      <formula>NOT(ISERROR(SEARCH("ungenügend",I184)))</formula>
    </cfRule>
    <cfRule type="containsText" dxfId="1586" priority="134" operator="containsText" text="in Abklärung">
      <formula>NOT(ISERROR(SEARCH("in Abklärung",I184)))</formula>
    </cfRule>
    <cfRule type="containsText" dxfId="1585" priority="135" operator="containsText" text="nicht notwendig">
      <formula>NOT(ISERROR(SEARCH("nicht notwendig",I184)))</formula>
    </cfRule>
    <cfRule type="containsText" dxfId="1584" priority="136" operator="containsText" text="erfüllt">
      <formula>NOT(ISERROR(SEARCH("erfüllt",I184)))</formula>
    </cfRule>
  </conditionalFormatting>
  <conditionalFormatting sqref="J184:J192">
    <cfRule type="containsText" dxfId="1583" priority="129" operator="containsText" text="ungenügend">
      <formula>NOT(ISERROR(SEARCH("ungenügend",J184)))</formula>
    </cfRule>
    <cfRule type="containsText" dxfId="1582" priority="130" operator="containsText" text="in Abklärung">
      <formula>NOT(ISERROR(SEARCH("in Abklärung",J184)))</formula>
    </cfRule>
    <cfRule type="containsText" dxfId="1581" priority="131" operator="containsText" text="nicht notwendig">
      <formula>NOT(ISERROR(SEARCH("nicht notwendig",J184)))</formula>
    </cfRule>
    <cfRule type="containsText" dxfId="1580" priority="132" operator="containsText" text="erfüllt">
      <formula>NOT(ISERROR(SEARCH("erfüllt",J184)))</formula>
    </cfRule>
  </conditionalFormatting>
  <conditionalFormatting sqref="I193">
    <cfRule type="containsText" dxfId="1579" priority="125" operator="containsText" text="ungenügend">
      <formula>NOT(ISERROR(SEARCH("ungenügend",I193)))</formula>
    </cfRule>
    <cfRule type="containsText" dxfId="1578" priority="126" operator="containsText" text="in Abklärung">
      <formula>NOT(ISERROR(SEARCH("in Abklärung",I193)))</formula>
    </cfRule>
    <cfRule type="containsText" dxfId="1577" priority="127" operator="containsText" text="nicht notwendig">
      <formula>NOT(ISERROR(SEARCH("nicht notwendig",I193)))</formula>
    </cfRule>
    <cfRule type="containsText" dxfId="1576" priority="128" operator="containsText" text="erfüllt">
      <formula>NOT(ISERROR(SEARCH("erfüllt",I193)))</formula>
    </cfRule>
  </conditionalFormatting>
  <conditionalFormatting sqref="J193">
    <cfRule type="containsText" dxfId="1575" priority="121" operator="containsText" text="ungenügend">
      <formula>NOT(ISERROR(SEARCH("ungenügend",J193)))</formula>
    </cfRule>
    <cfRule type="containsText" dxfId="1574" priority="122" operator="containsText" text="in Abklärung">
      <formula>NOT(ISERROR(SEARCH("in Abklärung",J193)))</formula>
    </cfRule>
    <cfRule type="containsText" dxfId="1573" priority="123" operator="containsText" text="nicht notwendig">
      <formula>NOT(ISERROR(SEARCH("nicht notwendig",J193)))</formula>
    </cfRule>
    <cfRule type="containsText" dxfId="1572" priority="124" operator="containsText" text="erfüllt">
      <formula>NOT(ISERROR(SEARCH("erfüllt",J193)))</formula>
    </cfRule>
  </conditionalFormatting>
  <conditionalFormatting sqref="I194:I202">
    <cfRule type="containsText" dxfId="1571" priority="117" operator="containsText" text="ungenügend">
      <formula>NOT(ISERROR(SEARCH("ungenügend",I194)))</formula>
    </cfRule>
    <cfRule type="containsText" dxfId="1570" priority="118" operator="containsText" text="in Abklärung">
      <formula>NOT(ISERROR(SEARCH("in Abklärung",I194)))</formula>
    </cfRule>
    <cfRule type="containsText" dxfId="1569" priority="119" operator="containsText" text="nicht notwendig">
      <formula>NOT(ISERROR(SEARCH("nicht notwendig",I194)))</formula>
    </cfRule>
    <cfRule type="containsText" dxfId="1568" priority="120" operator="containsText" text="erfüllt">
      <formula>NOT(ISERROR(SEARCH("erfüllt",I194)))</formula>
    </cfRule>
  </conditionalFormatting>
  <conditionalFormatting sqref="J194:J202">
    <cfRule type="containsText" dxfId="1567" priority="113" operator="containsText" text="ungenügend">
      <formula>NOT(ISERROR(SEARCH("ungenügend",J194)))</formula>
    </cfRule>
    <cfRule type="containsText" dxfId="1566" priority="114" operator="containsText" text="in Abklärung">
      <formula>NOT(ISERROR(SEARCH("in Abklärung",J194)))</formula>
    </cfRule>
    <cfRule type="containsText" dxfId="1565" priority="115" operator="containsText" text="nicht notwendig">
      <formula>NOT(ISERROR(SEARCH("nicht notwendig",J194)))</formula>
    </cfRule>
    <cfRule type="containsText" dxfId="1564" priority="116" operator="containsText" text="erfüllt">
      <formula>NOT(ISERROR(SEARCH("erfüllt",J194)))</formula>
    </cfRule>
  </conditionalFormatting>
  <conditionalFormatting sqref="I203">
    <cfRule type="containsText" dxfId="1563" priority="109" operator="containsText" text="ungenügend">
      <formula>NOT(ISERROR(SEARCH("ungenügend",I203)))</formula>
    </cfRule>
    <cfRule type="containsText" dxfId="1562" priority="110" operator="containsText" text="in Abklärung">
      <formula>NOT(ISERROR(SEARCH("in Abklärung",I203)))</formula>
    </cfRule>
    <cfRule type="containsText" dxfId="1561" priority="111" operator="containsText" text="nicht notwendig">
      <formula>NOT(ISERROR(SEARCH("nicht notwendig",I203)))</formula>
    </cfRule>
    <cfRule type="containsText" dxfId="1560" priority="112" operator="containsText" text="erfüllt">
      <formula>NOT(ISERROR(SEARCH("erfüllt",I203)))</formula>
    </cfRule>
  </conditionalFormatting>
  <conditionalFormatting sqref="J203">
    <cfRule type="containsText" dxfId="1559" priority="105" operator="containsText" text="ungenügend">
      <formula>NOT(ISERROR(SEARCH("ungenügend",J203)))</formula>
    </cfRule>
    <cfRule type="containsText" dxfId="1558" priority="106" operator="containsText" text="in Abklärung">
      <formula>NOT(ISERROR(SEARCH("in Abklärung",J203)))</formula>
    </cfRule>
    <cfRule type="containsText" dxfId="1557" priority="107" operator="containsText" text="nicht notwendig">
      <formula>NOT(ISERROR(SEARCH("nicht notwendig",J203)))</formula>
    </cfRule>
    <cfRule type="containsText" dxfId="1556" priority="108" operator="containsText" text="erfüllt">
      <formula>NOT(ISERROR(SEARCH("erfüllt",J203)))</formula>
    </cfRule>
  </conditionalFormatting>
  <conditionalFormatting sqref="I204:I212">
    <cfRule type="containsText" dxfId="1555" priority="101" operator="containsText" text="ungenügend">
      <formula>NOT(ISERROR(SEARCH("ungenügend",I204)))</formula>
    </cfRule>
    <cfRule type="containsText" dxfId="1554" priority="102" operator="containsText" text="in Abklärung">
      <formula>NOT(ISERROR(SEARCH("in Abklärung",I204)))</formula>
    </cfRule>
    <cfRule type="containsText" dxfId="1553" priority="103" operator="containsText" text="nicht notwendig">
      <formula>NOT(ISERROR(SEARCH("nicht notwendig",I204)))</formula>
    </cfRule>
    <cfRule type="containsText" dxfId="1552" priority="104" operator="containsText" text="erfüllt">
      <formula>NOT(ISERROR(SEARCH("erfüllt",I204)))</formula>
    </cfRule>
  </conditionalFormatting>
  <conditionalFormatting sqref="J204:J212">
    <cfRule type="containsText" dxfId="1551" priority="97" operator="containsText" text="ungenügend">
      <formula>NOT(ISERROR(SEARCH("ungenügend",J204)))</formula>
    </cfRule>
    <cfRule type="containsText" dxfId="1550" priority="98" operator="containsText" text="in Abklärung">
      <formula>NOT(ISERROR(SEARCH("in Abklärung",J204)))</formula>
    </cfRule>
    <cfRule type="containsText" dxfId="1549" priority="99" operator="containsText" text="nicht notwendig">
      <formula>NOT(ISERROR(SEARCH("nicht notwendig",J204)))</formula>
    </cfRule>
    <cfRule type="containsText" dxfId="1548" priority="100" operator="containsText" text="erfüllt">
      <formula>NOT(ISERROR(SEARCH("erfüllt",J204)))</formula>
    </cfRule>
  </conditionalFormatting>
  <conditionalFormatting sqref="I213">
    <cfRule type="containsText" dxfId="1547" priority="93" operator="containsText" text="ungenügend">
      <formula>NOT(ISERROR(SEARCH("ungenügend",I213)))</formula>
    </cfRule>
    <cfRule type="containsText" dxfId="1546" priority="94" operator="containsText" text="in Abklärung">
      <formula>NOT(ISERROR(SEARCH("in Abklärung",I213)))</formula>
    </cfRule>
    <cfRule type="containsText" dxfId="1545" priority="95" operator="containsText" text="nicht notwendig">
      <formula>NOT(ISERROR(SEARCH("nicht notwendig",I213)))</formula>
    </cfRule>
    <cfRule type="containsText" dxfId="1544" priority="96" operator="containsText" text="erfüllt">
      <formula>NOT(ISERROR(SEARCH("erfüllt",I213)))</formula>
    </cfRule>
  </conditionalFormatting>
  <conditionalFormatting sqref="J213">
    <cfRule type="containsText" dxfId="1543" priority="89" operator="containsText" text="ungenügend">
      <formula>NOT(ISERROR(SEARCH("ungenügend",J213)))</formula>
    </cfRule>
    <cfRule type="containsText" dxfId="1542" priority="90" operator="containsText" text="in Abklärung">
      <formula>NOT(ISERROR(SEARCH("in Abklärung",J213)))</formula>
    </cfRule>
    <cfRule type="containsText" dxfId="1541" priority="91" operator="containsText" text="nicht notwendig">
      <formula>NOT(ISERROR(SEARCH("nicht notwendig",J213)))</formula>
    </cfRule>
    <cfRule type="containsText" dxfId="1540" priority="92" operator="containsText" text="erfüllt">
      <formula>NOT(ISERROR(SEARCH("erfüllt",J213)))</formula>
    </cfRule>
  </conditionalFormatting>
  <conditionalFormatting sqref="I214:I222">
    <cfRule type="containsText" dxfId="1539" priority="85" operator="containsText" text="ungenügend">
      <formula>NOT(ISERROR(SEARCH("ungenügend",I214)))</formula>
    </cfRule>
    <cfRule type="containsText" dxfId="1538" priority="86" operator="containsText" text="in Abklärung">
      <formula>NOT(ISERROR(SEARCH("in Abklärung",I214)))</formula>
    </cfRule>
    <cfRule type="containsText" dxfId="1537" priority="87" operator="containsText" text="nicht notwendig">
      <formula>NOT(ISERROR(SEARCH("nicht notwendig",I214)))</formula>
    </cfRule>
    <cfRule type="containsText" dxfId="1536" priority="88" operator="containsText" text="erfüllt">
      <formula>NOT(ISERROR(SEARCH("erfüllt",I214)))</formula>
    </cfRule>
  </conditionalFormatting>
  <conditionalFormatting sqref="J214:J222">
    <cfRule type="containsText" dxfId="1535" priority="81" operator="containsText" text="ungenügend">
      <formula>NOT(ISERROR(SEARCH("ungenügend",J214)))</formula>
    </cfRule>
    <cfRule type="containsText" dxfId="1534" priority="82" operator="containsText" text="in Abklärung">
      <formula>NOT(ISERROR(SEARCH("in Abklärung",J214)))</formula>
    </cfRule>
    <cfRule type="containsText" dxfId="1533" priority="83" operator="containsText" text="nicht notwendig">
      <formula>NOT(ISERROR(SEARCH("nicht notwendig",J214)))</formula>
    </cfRule>
    <cfRule type="containsText" dxfId="1532" priority="84" operator="containsText" text="erfüllt">
      <formula>NOT(ISERROR(SEARCH("erfüllt",J214)))</formula>
    </cfRule>
  </conditionalFormatting>
  <conditionalFormatting sqref="I223">
    <cfRule type="containsText" dxfId="1531" priority="77" operator="containsText" text="ungenügend">
      <formula>NOT(ISERROR(SEARCH("ungenügend",I223)))</formula>
    </cfRule>
    <cfRule type="containsText" dxfId="1530" priority="78" operator="containsText" text="in Abklärung">
      <formula>NOT(ISERROR(SEARCH("in Abklärung",I223)))</formula>
    </cfRule>
    <cfRule type="containsText" dxfId="1529" priority="79" operator="containsText" text="nicht notwendig">
      <formula>NOT(ISERROR(SEARCH("nicht notwendig",I223)))</formula>
    </cfRule>
    <cfRule type="containsText" dxfId="1528" priority="80" operator="containsText" text="erfüllt">
      <formula>NOT(ISERROR(SEARCH("erfüllt",I223)))</formula>
    </cfRule>
  </conditionalFormatting>
  <conditionalFormatting sqref="J223">
    <cfRule type="containsText" dxfId="1527" priority="73" operator="containsText" text="ungenügend">
      <formula>NOT(ISERROR(SEARCH("ungenügend",J223)))</formula>
    </cfRule>
    <cfRule type="containsText" dxfId="1526" priority="74" operator="containsText" text="in Abklärung">
      <formula>NOT(ISERROR(SEARCH("in Abklärung",J223)))</formula>
    </cfRule>
    <cfRule type="containsText" dxfId="1525" priority="75" operator="containsText" text="nicht notwendig">
      <formula>NOT(ISERROR(SEARCH("nicht notwendig",J223)))</formula>
    </cfRule>
    <cfRule type="containsText" dxfId="1524" priority="76" operator="containsText" text="erfüllt">
      <formula>NOT(ISERROR(SEARCH("erfüllt",J223)))</formula>
    </cfRule>
  </conditionalFormatting>
  <conditionalFormatting sqref="I224:I232">
    <cfRule type="containsText" dxfId="1523" priority="69" operator="containsText" text="ungenügend">
      <formula>NOT(ISERROR(SEARCH("ungenügend",I224)))</formula>
    </cfRule>
    <cfRule type="containsText" dxfId="1522" priority="70" operator="containsText" text="in Abklärung">
      <formula>NOT(ISERROR(SEARCH("in Abklärung",I224)))</formula>
    </cfRule>
    <cfRule type="containsText" dxfId="1521" priority="71" operator="containsText" text="nicht notwendig">
      <formula>NOT(ISERROR(SEARCH("nicht notwendig",I224)))</formula>
    </cfRule>
    <cfRule type="containsText" dxfId="1520" priority="72" operator="containsText" text="erfüllt">
      <formula>NOT(ISERROR(SEARCH("erfüllt",I224)))</formula>
    </cfRule>
  </conditionalFormatting>
  <conditionalFormatting sqref="J224:J232">
    <cfRule type="containsText" dxfId="1519" priority="65" operator="containsText" text="ungenügend">
      <formula>NOT(ISERROR(SEARCH("ungenügend",J224)))</formula>
    </cfRule>
    <cfRule type="containsText" dxfId="1518" priority="66" operator="containsText" text="in Abklärung">
      <formula>NOT(ISERROR(SEARCH("in Abklärung",J224)))</formula>
    </cfRule>
    <cfRule type="containsText" dxfId="1517" priority="67" operator="containsText" text="nicht notwendig">
      <formula>NOT(ISERROR(SEARCH("nicht notwendig",J224)))</formula>
    </cfRule>
    <cfRule type="containsText" dxfId="1516" priority="68" operator="containsText" text="erfüllt">
      <formula>NOT(ISERROR(SEARCH("erfüllt",J224)))</formula>
    </cfRule>
  </conditionalFormatting>
  <conditionalFormatting sqref="I233">
    <cfRule type="containsText" dxfId="1515" priority="61" operator="containsText" text="ungenügend">
      <formula>NOT(ISERROR(SEARCH("ungenügend",I233)))</formula>
    </cfRule>
    <cfRule type="containsText" dxfId="1514" priority="62" operator="containsText" text="in Abklärung">
      <formula>NOT(ISERROR(SEARCH("in Abklärung",I233)))</formula>
    </cfRule>
    <cfRule type="containsText" dxfId="1513" priority="63" operator="containsText" text="nicht notwendig">
      <formula>NOT(ISERROR(SEARCH("nicht notwendig",I233)))</formula>
    </cfRule>
    <cfRule type="containsText" dxfId="1512" priority="64" operator="containsText" text="erfüllt">
      <formula>NOT(ISERROR(SEARCH("erfüllt",I233)))</formula>
    </cfRule>
  </conditionalFormatting>
  <conditionalFormatting sqref="J233">
    <cfRule type="containsText" dxfId="1511" priority="57" operator="containsText" text="ungenügend">
      <formula>NOT(ISERROR(SEARCH("ungenügend",J233)))</formula>
    </cfRule>
    <cfRule type="containsText" dxfId="1510" priority="58" operator="containsText" text="in Abklärung">
      <formula>NOT(ISERROR(SEARCH("in Abklärung",J233)))</formula>
    </cfRule>
    <cfRule type="containsText" dxfId="1509" priority="59" operator="containsText" text="nicht notwendig">
      <formula>NOT(ISERROR(SEARCH("nicht notwendig",J233)))</formula>
    </cfRule>
    <cfRule type="containsText" dxfId="1508" priority="60" operator="containsText" text="erfüllt">
      <formula>NOT(ISERROR(SEARCH("erfüllt",J233)))</formula>
    </cfRule>
  </conditionalFormatting>
  <conditionalFormatting sqref="I234:I242">
    <cfRule type="containsText" dxfId="1507" priority="53" operator="containsText" text="ungenügend">
      <formula>NOT(ISERROR(SEARCH("ungenügend",I234)))</formula>
    </cfRule>
    <cfRule type="containsText" dxfId="1506" priority="54" operator="containsText" text="in Abklärung">
      <formula>NOT(ISERROR(SEARCH("in Abklärung",I234)))</formula>
    </cfRule>
    <cfRule type="containsText" dxfId="1505" priority="55" operator="containsText" text="nicht notwendig">
      <formula>NOT(ISERROR(SEARCH("nicht notwendig",I234)))</formula>
    </cfRule>
    <cfRule type="containsText" dxfId="1504" priority="56" operator="containsText" text="erfüllt">
      <formula>NOT(ISERROR(SEARCH("erfüllt",I234)))</formula>
    </cfRule>
  </conditionalFormatting>
  <conditionalFormatting sqref="J234:J242">
    <cfRule type="containsText" dxfId="1503" priority="49" operator="containsText" text="ungenügend">
      <formula>NOT(ISERROR(SEARCH("ungenügend",J234)))</formula>
    </cfRule>
    <cfRule type="containsText" dxfId="1502" priority="50" operator="containsText" text="in Abklärung">
      <formula>NOT(ISERROR(SEARCH("in Abklärung",J234)))</formula>
    </cfRule>
    <cfRule type="containsText" dxfId="1501" priority="51" operator="containsText" text="nicht notwendig">
      <formula>NOT(ISERROR(SEARCH("nicht notwendig",J234)))</formula>
    </cfRule>
    <cfRule type="containsText" dxfId="1500" priority="52" operator="containsText" text="erfüllt">
      <formula>NOT(ISERROR(SEARCH("erfüllt",J234)))</formula>
    </cfRule>
  </conditionalFormatting>
  <conditionalFormatting sqref="I243">
    <cfRule type="containsText" dxfId="1499" priority="45" operator="containsText" text="ungenügend">
      <formula>NOT(ISERROR(SEARCH("ungenügend",I243)))</formula>
    </cfRule>
    <cfRule type="containsText" dxfId="1498" priority="46" operator="containsText" text="in Abklärung">
      <formula>NOT(ISERROR(SEARCH("in Abklärung",I243)))</formula>
    </cfRule>
    <cfRule type="containsText" dxfId="1497" priority="47" operator="containsText" text="nicht notwendig">
      <formula>NOT(ISERROR(SEARCH("nicht notwendig",I243)))</formula>
    </cfRule>
    <cfRule type="containsText" dxfId="1496" priority="48" operator="containsText" text="erfüllt">
      <formula>NOT(ISERROR(SEARCH("erfüllt",I243)))</formula>
    </cfRule>
  </conditionalFormatting>
  <conditionalFormatting sqref="J243">
    <cfRule type="containsText" dxfId="1495" priority="41" operator="containsText" text="ungenügend">
      <formula>NOT(ISERROR(SEARCH("ungenügend",J243)))</formula>
    </cfRule>
    <cfRule type="containsText" dxfId="1494" priority="42" operator="containsText" text="in Abklärung">
      <formula>NOT(ISERROR(SEARCH("in Abklärung",J243)))</formula>
    </cfRule>
    <cfRule type="containsText" dxfId="1493" priority="43" operator="containsText" text="nicht notwendig">
      <formula>NOT(ISERROR(SEARCH("nicht notwendig",J243)))</formula>
    </cfRule>
    <cfRule type="containsText" dxfId="1492" priority="44" operator="containsText" text="erfüllt">
      <formula>NOT(ISERROR(SEARCH("erfüllt",J243)))</formula>
    </cfRule>
  </conditionalFormatting>
  <conditionalFormatting sqref="I244:I252">
    <cfRule type="containsText" dxfId="1491" priority="37" operator="containsText" text="ungenügend">
      <formula>NOT(ISERROR(SEARCH("ungenügend",I244)))</formula>
    </cfRule>
    <cfRule type="containsText" dxfId="1490" priority="38" operator="containsText" text="in Abklärung">
      <formula>NOT(ISERROR(SEARCH("in Abklärung",I244)))</formula>
    </cfRule>
    <cfRule type="containsText" dxfId="1489" priority="39" operator="containsText" text="nicht notwendig">
      <formula>NOT(ISERROR(SEARCH("nicht notwendig",I244)))</formula>
    </cfRule>
    <cfRule type="containsText" dxfId="1488" priority="40" operator="containsText" text="erfüllt">
      <formula>NOT(ISERROR(SEARCH("erfüllt",I244)))</formula>
    </cfRule>
  </conditionalFormatting>
  <conditionalFormatting sqref="J244:J252">
    <cfRule type="containsText" dxfId="1487" priority="33" operator="containsText" text="ungenügend">
      <formula>NOT(ISERROR(SEARCH("ungenügend",J244)))</formula>
    </cfRule>
    <cfRule type="containsText" dxfId="1486" priority="34" operator="containsText" text="in Abklärung">
      <formula>NOT(ISERROR(SEARCH("in Abklärung",J244)))</formula>
    </cfRule>
    <cfRule type="containsText" dxfId="1485" priority="35" operator="containsText" text="nicht notwendig">
      <formula>NOT(ISERROR(SEARCH("nicht notwendig",J244)))</formula>
    </cfRule>
    <cfRule type="containsText" dxfId="1484" priority="36" operator="containsText" text="erfüllt">
      <formula>NOT(ISERROR(SEARCH("erfüllt",J244)))</formula>
    </cfRule>
  </conditionalFormatting>
  <conditionalFormatting sqref="I253">
    <cfRule type="containsText" dxfId="1483" priority="29" operator="containsText" text="ungenügend">
      <formula>NOT(ISERROR(SEARCH("ungenügend",I253)))</formula>
    </cfRule>
    <cfRule type="containsText" dxfId="1482" priority="30" operator="containsText" text="in Abklärung">
      <formula>NOT(ISERROR(SEARCH("in Abklärung",I253)))</formula>
    </cfRule>
    <cfRule type="containsText" dxfId="1481" priority="31" operator="containsText" text="nicht notwendig">
      <formula>NOT(ISERROR(SEARCH("nicht notwendig",I253)))</formula>
    </cfRule>
    <cfRule type="containsText" dxfId="1480" priority="32" operator="containsText" text="erfüllt">
      <formula>NOT(ISERROR(SEARCH("erfüllt",I253)))</formula>
    </cfRule>
  </conditionalFormatting>
  <conditionalFormatting sqref="J253">
    <cfRule type="containsText" dxfId="1479" priority="25" operator="containsText" text="ungenügend">
      <formula>NOT(ISERROR(SEARCH("ungenügend",J253)))</formula>
    </cfRule>
    <cfRule type="containsText" dxfId="1478" priority="26" operator="containsText" text="in Abklärung">
      <formula>NOT(ISERROR(SEARCH("in Abklärung",J253)))</formula>
    </cfRule>
    <cfRule type="containsText" dxfId="1477" priority="27" operator="containsText" text="nicht notwendig">
      <formula>NOT(ISERROR(SEARCH("nicht notwendig",J253)))</formula>
    </cfRule>
    <cfRule type="containsText" dxfId="1476" priority="28" operator="containsText" text="erfüllt">
      <formula>NOT(ISERROR(SEARCH("erfüllt",J253)))</formula>
    </cfRule>
  </conditionalFormatting>
  <conditionalFormatting sqref="I254:I262">
    <cfRule type="containsText" dxfId="1475" priority="21" operator="containsText" text="ungenügend">
      <formula>NOT(ISERROR(SEARCH("ungenügend",I254)))</formula>
    </cfRule>
    <cfRule type="containsText" dxfId="1474" priority="22" operator="containsText" text="in Abklärung">
      <formula>NOT(ISERROR(SEARCH("in Abklärung",I254)))</formula>
    </cfRule>
    <cfRule type="containsText" dxfId="1473" priority="23" operator="containsText" text="nicht notwendig">
      <formula>NOT(ISERROR(SEARCH("nicht notwendig",I254)))</formula>
    </cfRule>
    <cfRule type="containsText" dxfId="1472" priority="24" operator="containsText" text="erfüllt">
      <formula>NOT(ISERROR(SEARCH("erfüllt",I254)))</formula>
    </cfRule>
  </conditionalFormatting>
  <conditionalFormatting sqref="J254:J262">
    <cfRule type="containsText" dxfId="1471" priority="17" operator="containsText" text="ungenügend">
      <formula>NOT(ISERROR(SEARCH("ungenügend",J254)))</formula>
    </cfRule>
    <cfRule type="containsText" dxfId="1470" priority="18" operator="containsText" text="in Abklärung">
      <formula>NOT(ISERROR(SEARCH("in Abklärung",J254)))</formula>
    </cfRule>
    <cfRule type="containsText" dxfId="1469" priority="19" operator="containsText" text="nicht notwendig">
      <formula>NOT(ISERROR(SEARCH("nicht notwendig",J254)))</formula>
    </cfRule>
    <cfRule type="containsText" dxfId="1468" priority="20" operator="containsText" text="erfüllt">
      <formula>NOT(ISERROR(SEARCH("erfüllt",J254)))</formula>
    </cfRule>
  </conditionalFormatting>
  <conditionalFormatting sqref="I263">
    <cfRule type="containsText" dxfId="1467" priority="13" operator="containsText" text="ungenügend">
      <formula>NOT(ISERROR(SEARCH("ungenügend",I263)))</formula>
    </cfRule>
    <cfRule type="containsText" dxfId="1466" priority="14" operator="containsText" text="in Abklärung">
      <formula>NOT(ISERROR(SEARCH("in Abklärung",I263)))</formula>
    </cfRule>
    <cfRule type="containsText" dxfId="1465" priority="15" operator="containsText" text="nicht notwendig">
      <formula>NOT(ISERROR(SEARCH("nicht notwendig",I263)))</formula>
    </cfRule>
    <cfRule type="containsText" dxfId="1464" priority="16" operator="containsText" text="erfüllt">
      <formula>NOT(ISERROR(SEARCH("erfüllt",I263)))</formula>
    </cfRule>
  </conditionalFormatting>
  <conditionalFormatting sqref="J263">
    <cfRule type="containsText" dxfId="1463" priority="9" operator="containsText" text="ungenügend">
      <formula>NOT(ISERROR(SEARCH("ungenügend",J263)))</formula>
    </cfRule>
    <cfRule type="containsText" dxfId="1462" priority="10" operator="containsText" text="in Abklärung">
      <formula>NOT(ISERROR(SEARCH("in Abklärung",J263)))</formula>
    </cfRule>
    <cfRule type="containsText" dxfId="1461" priority="11" operator="containsText" text="nicht notwendig">
      <formula>NOT(ISERROR(SEARCH("nicht notwendig",J263)))</formula>
    </cfRule>
    <cfRule type="containsText" dxfId="1460" priority="12" operator="containsText" text="erfüllt">
      <formula>NOT(ISERROR(SEARCH("erfüllt",J263)))</formula>
    </cfRule>
  </conditionalFormatting>
  <conditionalFormatting sqref="I264:I272">
    <cfRule type="containsText" dxfId="1459" priority="5" operator="containsText" text="ungenügend">
      <formula>NOT(ISERROR(SEARCH("ungenügend",I264)))</formula>
    </cfRule>
    <cfRule type="containsText" dxfId="1458" priority="6" operator="containsText" text="in Abklärung">
      <formula>NOT(ISERROR(SEARCH("in Abklärung",I264)))</formula>
    </cfRule>
    <cfRule type="containsText" dxfId="1457" priority="7" operator="containsText" text="nicht notwendig">
      <formula>NOT(ISERROR(SEARCH("nicht notwendig",I264)))</formula>
    </cfRule>
    <cfRule type="containsText" dxfId="1456" priority="8" operator="containsText" text="erfüllt">
      <formula>NOT(ISERROR(SEARCH("erfüllt",I264)))</formula>
    </cfRule>
  </conditionalFormatting>
  <conditionalFormatting sqref="J264:J272">
    <cfRule type="containsText" dxfId="1455" priority="1" operator="containsText" text="ungenügend">
      <formula>NOT(ISERROR(SEARCH("ungenügend",J264)))</formula>
    </cfRule>
    <cfRule type="containsText" dxfId="1454" priority="2" operator="containsText" text="in Abklärung">
      <formula>NOT(ISERROR(SEARCH("in Abklärung",J264)))</formula>
    </cfRule>
    <cfRule type="containsText" dxfId="1453" priority="3" operator="containsText" text="nicht notwendig">
      <formula>NOT(ISERROR(SEARCH("nicht notwendig",J264)))</formula>
    </cfRule>
    <cfRule type="containsText" dxfId="1452" priority="4" operator="containsText" text="erfüllt">
      <formula>NOT(ISERROR(SEARCH("erfüllt",J264)))</formula>
    </cfRule>
  </conditionalFormatting>
  <dataValidations disablePrompts="1" count="2">
    <dataValidation type="list" allowBlank="1" showInputMessage="1" showErrorMessage="1" sqref="I18:J18" xr:uid="{00000000-0002-0000-0300-000000000000}">
      <formula1>"' ,in Abklärung,entspricht den Anforderungen nicht, abgeleht, da nicht vorhanden"</formula1>
    </dataValidation>
    <dataValidation type="list" allowBlank="1" showInputMessage="1" showErrorMessage="1" sqref="I50:J50 I60:J60 I100:J100 I90:J90 I70:J70 I80:J80 I30:J30 I40:J40 I110:J110 I120:J120 I130:J130 I140:J140 I150:J150 I160:J160 I170:J170 I180:J180 I190:J190 I200:J200 I210:J210 I220:J220 I230:J230 I240:J240 I250:J250 I260:J260 I270:J270" xr:uid="{00000000-0002-0000-0300-000001000000}">
      <formula1>"' ,erfüllt,in Abklärung, nicht notwendig, ungenügend"</formula1>
    </dataValidation>
  </dataValidations>
  <hyperlinks>
    <hyperlink ref="F31" r:id="rId1" xr:uid="{00000000-0004-0000-0300-000012000000}"/>
    <hyperlink ref="F41" r:id="rId2" xr:uid="{2A1DC18D-EF2A-4DC5-AE77-A04553825B25}"/>
    <hyperlink ref="F51" r:id="rId3" xr:uid="{CECF310E-6016-43E8-B429-6B44BFDDD4D0}"/>
    <hyperlink ref="F61" r:id="rId4" xr:uid="{89FCB6EA-368D-4281-8D18-28D00BB90499}"/>
    <hyperlink ref="F71" r:id="rId5" xr:uid="{0D43AD4F-92AE-43DE-B674-0B2BDF51CA20}"/>
    <hyperlink ref="F81" r:id="rId6" xr:uid="{2B27BEA3-AC71-4EA1-8A2B-E47EB9D842DE}"/>
    <hyperlink ref="F91" r:id="rId7" xr:uid="{FC167224-C570-4AB8-9BA8-8AFFF2430CF8}"/>
    <hyperlink ref="F101" r:id="rId8" xr:uid="{DEBFAF92-B2C1-4572-9C6C-C4B12FE284B4}"/>
    <hyperlink ref="F111" r:id="rId9" xr:uid="{D92066CF-4EC2-43C1-BB40-B2BECECECCF3}"/>
    <hyperlink ref="F121" r:id="rId10" xr:uid="{BAB80244-4431-40BA-943F-AC63380EC45E}"/>
    <hyperlink ref="F131" r:id="rId11" xr:uid="{6A3E07E0-D7F5-428E-B305-5CBBD44D54F0}"/>
    <hyperlink ref="F141" r:id="rId12" xr:uid="{E43E8D9E-9176-4DF8-B017-03F0EE153D6F}"/>
    <hyperlink ref="F151" r:id="rId13" xr:uid="{68B9A6D4-4638-4D6D-9919-8EFE518B7B90}"/>
    <hyperlink ref="F161" r:id="rId14" xr:uid="{FA20EBA0-847B-43A1-B81A-AC1002CEBB8B}"/>
    <hyperlink ref="F171" r:id="rId15" xr:uid="{94B058A2-429E-4454-9299-4FC5E11C43BF}"/>
    <hyperlink ref="F181" r:id="rId16" xr:uid="{5674E57D-5A8A-40D7-BE2D-CF23F73E2086}"/>
    <hyperlink ref="F191" r:id="rId17" xr:uid="{58D89F5A-590F-4FEF-8852-506D734B7258}"/>
    <hyperlink ref="F201" r:id="rId18" xr:uid="{2CBC1768-0CF9-47A3-B2A2-EF127F7A3634}"/>
    <hyperlink ref="F211" r:id="rId19" xr:uid="{5CC070E6-DB5B-4023-A151-514F435E19AB}"/>
    <hyperlink ref="F221" r:id="rId20" xr:uid="{E7FBA5E6-EBB3-412D-BD2B-51FF537C71F2}"/>
    <hyperlink ref="F231" r:id="rId21" xr:uid="{01D5D9B0-3E2D-4DAF-901E-7E440D628CA0}"/>
    <hyperlink ref="F241" r:id="rId22" xr:uid="{D5DCEB70-8F50-47B3-9D9B-61415FACFEE2}"/>
    <hyperlink ref="F251" r:id="rId23" xr:uid="{FE0965E3-D182-45C1-96AA-8E4FA6C00858}"/>
    <hyperlink ref="F261" r:id="rId24" xr:uid="{DD7F4A74-E682-4E11-8DAC-FC6692EED920}"/>
    <hyperlink ref="F271" r:id="rId25" xr:uid="{34F815FF-5868-49C9-960A-96BEF77D5D24}"/>
  </hyperlinks>
  <pageMargins left="0.51181102362204722" right="0.51181102362204722" top="0.59055118110236227" bottom="0.59055118110236227" header="0.19685039370078741" footer="0.19685039370078741"/>
  <pageSetup paperSize="9" scale="62" fitToHeight="0" orientation="landscape" r:id="rId26"/>
  <headerFooter>
    <oddHeader>&amp;LBFE-MP&amp;C &amp;A&amp;R&amp;D</oddHeader>
    <oddFooter>&amp;L&amp;F, &amp;T&amp;RS. &amp;P / &amp;N</oddFooter>
  </headerFooter>
  <extLst>
    <ext xmlns:x14="http://schemas.microsoft.com/office/spreadsheetml/2009/9/main" uri="{CCE6A557-97BC-4b89-ADB6-D9C93CAAB3DF}">
      <x14:dataValidations xmlns:xm="http://schemas.microsoft.com/office/excel/2006/main" disablePrompts="1" count="7">
        <x14:dataValidation type="list" allowBlank="1" showInputMessage="1" showErrorMessage="1" xr:uid="{00000000-0002-0000-0300-000003000000}">
          <x14:formula1>
            <xm:f>Dropdown!$D$7:$D$9</xm:f>
          </x14:formula1>
          <xm:sqref>G90:G91 G60:G61 G50:G51 G80:G81 G40:G41 G110:G111 G100:G101 G30:G31 G70:G71 G120:G121 G130:G131 G140:G141 G150:G151 G160:G161 G170:G171 G180:G181 G190:G191 G200:G201 G210:G211 G220:G221 G230:G231 G240:G241 G250:G251 G260:G261 G270:G271</xm:sqref>
        </x14:dataValidation>
        <x14:dataValidation type="list" allowBlank="1" showInputMessage="1" showErrorMessage="1" xr:uid="{68F62815-D4CF-47A7-9866-805ADA20F47E}">
          <x14:formula1>
            <xm:f>OFFSET(Dropdown!$D$7:$F$8,0,'Informazioni generali'!$B$4-1,2,1)</xm:f>
          </x14:formula1>
          <xm:sqref>G116 G19:G21 G26 G36 G46 G56 G66 G76 G86 G96 G106 G16 G126 G136 G146 G156 G166 G176 G186 G196 G206 G216 G226 G236 G246 G256 G266</xm:sqref>
        </x14:dataValidation>
        <x14:dataValidation type="list" allowBlank="1" showInputMessage="1" showErrorMessage="1" xr:uid="{B1B47C3B-FAA1-4F3D-956F-53190098FC1B}">
          <x14:formula1>
            <xm:f>OFFSET(Dropdown!$D$7:$F$9,0,'Informazioni generali'!$B$4-1,3,1)</xm:f>
          </x14:formula1>
          <xm:sqref>G17 G25 G27 G29 G32 G35 G37 G39 G42 G45 G47 G49 G52 G55 G57 G59 G62 G65 G67 G69 G72 G75 G77 G79 G82 G85 G87 G89 G92 G95 G97 G99 G102 G105 G107 G109 G112 G115 G117 G119 G122 G125 G127 G129 G132 G135 G137 G139 G142 G145 G147 G149 G152 G155 G157 G159 G162 G165 G167 G169 G172 G175 G177 G179 G182 G185 G187 G189 G192 G195 G197 G199 G202 G205 G207 G209 G212 G215 G217 G219 G222 G225 G227 G229 G232 G235 G237 G239 G242 G245 G247 G249 G252 G255 G257 G259 G262 G265 G267 G269 G272</xm:sqref>
        </x14:dataValidation>
        <x14:dataValidation type="list" allowBlank="1" showInputMessage="1" showErrorMessage="1" xr:uid="{578E2B1F-903D-492E-9D53-BE723246A94D}">
          <x14:formula1>
            <xm:f>OFFSET(Dropdown!$D$7:$F$10,0,'Informazioni generali'!$B$4-1,4,1)</xm:f>
          </x14:formula1>
          <xm:sqref>G24 G28 G34 G38 G44 G48 G54 G58 G64 G68 G74 G78 G84 G88 G94 G98 G104 G108 G114 G118 G124 G128 G134 G138 G144 G148 G154 G158 G164 G168 G174 G178 G184 G188 G194 G198 G204 G208 G214 G218 G224 G228 G234 G238 G244 G248 G254 G258 G264 G268</xm:sqref>
        </x14:dataValidation>
        <x14:dataValidation type="list" allowBlank="1" showInputMessage="1" showErrorMessage="1" xr:uid="{B6F7BA44-C141-4438-9299-963F4269A134}">
          <x14:formula1>
            <xm:f>OFFSET(Dropdown!$AV$7:$AV$8,0,'Informazioni generali'!$B$4-1,2,1)</xm:f>
          </x14:formula1>
          <xm:sqref>I16:I17 I122 I114:I119 I112 I104:I109 I102 I94:I99 I92 I84:I89 I82 I74:I79 I72 I64:I69 I62 I54:I59 I52 I44:I49 I42 I34:I39 I32 I24:I29 I19:I21 I132 I124:I129 I142 I134:I139 I152 I144:I149 I162 I154:I159 I172 I164:I169 I182 I174:I179 I192 I184:I189 I202 I194:I199 I212 I204:I209 I222 I214:I219 I232 I224:I229 I242 I234:I239 I252 I244:I249 I262 I254:I259 I272 I264:I269</xm:sqref>
        </x14:dataValidation>
        <x14:dataValidation type="list" allowBlank="1" showInputMessage="1" showErrorMessage="1" xr:uid="{1D6E6E82-CDE3-43BA-891F-8B62E98C0716}">
          <x14:formula1>
            <xm:f>OFFSET(Dropdown!$AZ$7:$BB$9,0,'Informazioni generali'!$B$4-1,3,1)</xm:f>
          </x14:formula1>
          <xm:sqref>J16 J122 J117:J118 J114 J112 J107:J108 J104 J102 J97:J98 J94 J92 J87:J88 J84 J82 J77:J78 J74 J72 J67:J68 J64 J62 J57:J58 J54 J52 J47:J48 J44 J42 J37:J38 J34 J32 J27:J28 J24 J132 J127:J128 J124 J142 J137:J138 J134 J152 J147:J148 J144 J162 J157:J158 J154 J172 J167:J168 J164 J182 J177:J178 J174 J192 J187:J188 J184 J202 J197:J198 J194 J212 J207:J208 J204 J222 J217:J218 J214 J232 J227:J228 J224 J242 J237:J238 J234 J252 J247:J248 J244 J262 J257:J258 J254 J272 J267:J268 J264</xm:sqref>
        </x14:dataValidation>
        <x14:dataValidation type="list" allowBlank="1" showInputMessage="1" showErrorMessage="1" xr:uid="{240843F6-EAE9-41F9-B122-B1F196BBC326}">
          <x14:formula1>
            <xm:f>OFFSET(Dropdown!$AZ$7:$BB$10,0,'Informazioni generali'!$B$4-1,4,1)</xm:f>
          </x14:formula1>
          <xm:sqref>J17 J119 J115:J116 J109 J105:J106 J99 J95:J96 J89 J85:J86 J79 J75:J76 J69 J65:J66 J59 J55:J56 J49 J45:J46 J39 J35:J36 J29 J25:J26 J19:J21 J129 J125:J126 J139 J135:J136 J149 J145:J146 J159 J155:J156 J169 J165:J166 J179 J175:J176 J189 J185:J186 J199 J195:J196 J209 J205:J206 J219 J215:J216 J229 J225:J226 J239 J235:J236 J249 J245:J246 J259 J255:J256 J269 J265:J266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8">
    <tabColor theme="4" tint="0.39997558519241921"/>
    <pageSetUpPr fitToPage="1"/>
  </sheetPr>
  <dimension ref="A1:AD143"/>
  <sheetViews>
    <sheetView zoomScale="80" zoomScaleNormal="80" workbookViewId="0">
      <selection activeCell="E15" sqref="E15"/>
    </sheetView>
  </sheetViews>
  <sheetFormatPr baseColWidth="10" defaultColWidth="10.7265625" defaultRowHeight="12.5" outlineLevelCol="1" x14ac:dyDescent="0.25"/>
  <cols>
    <col min="1" max="2" width="11.54296875" customWidth="1"/>
    <col min="3" max="3" width="40" customWidth="1"/>
    <col min="4" max="4" width="19" customWidth="1"/>
    <col min="5" max="16" width="11.54296875" customWidth="1"/>
    <col min="17" max="17" width="9.7265625" customWidth="1"/>
    <col min="18" max="18" width="6.54296875" hidden="1" customWidth="1" outlineLevel="1"/>
    <col min="19" max="19" width="10.7265625" hidden="1" customWidth="1" outlineLevel="1"/>
    <col min="20" max="20" width="16.453125" hidden="1" customWidth="1" outlineLevel="1"/>
    <col min="21" max="21" width="8.54296875" hidden="1" customWidth="1" outlineLevel="1"/>
    <col min="22" max="22" width="6.453125" hidden="1" customWidth="1" outlineLevel="1"/>
    <col min="23" max="23" width="0.453125" hidden="1" customWidth="1" outlineLevel="1"/>
    <col min="24" max="24" width="11.54296875" hidden="1" customWidth="1" outlineLevel="1"/>
    <col min="25" max="25" width="0.453125" hidden="1" customWidth="1" outlineLevel="1"/>
    <col min="26" max="26" width="10.54296875" hidden="1" customWidth="1" outlineLevel="1"/>
    <col min="27" max="27" width="8.54296875" hidden="1" customWidth="1" outlineLevel="1"/>
    <col min="28" max="28" width="10.7265625" customWidth="1" collapsed="1"/>
    <col min="30" max="30" width="15.453125" bestFit="1" customWidth="1"/>
  </cols>
  <sheetData>
    <row r="1" spans="1:30" ht="20" x14ac:dyDescent="0.4">
      <c r="A1" s="49" t="str">
        <f ca="1">OFFSET(Sprachen!A194,0,'Informazioni generali'!$B$4-1,1,1)</f>
        <v>Panoramica della richiesta di premio di mercato</v>
      </c>
      <c r="B1" s="49"/>
      <c r="C1" s="49"/>
      <c r="D1" s="49"/>
      <c r="E1" s="49"/>
      <c r="F1" s="49"/>
      <c r="G1" s="49"/>
      <c r="H1" s="49"/>
      <c r="I1" s="49"/>
      <c r="J1" s="49"/>
      <c r="K1" s="49"/>
      <c r="L1" s="49"/>
      <c r="M1" s="616"/>
      <c r="N1" s="616"/>
      <c r="O1" s="616"/>
      <c r="P1" s="616"/>
    </row>
    <row r="2" spans="1:30" x14ac:dyDescent="0.25">
      <c r="A2" s="290" t="str">
        <f ca="1">VLOOKUP(_xlfn.SHEET(),Dropdown!$BC$7:$BF$15,'Informazioni generali'!$B$4+1,FALSE)</f>
        <v>Sintesi</v>
      </c>
    </row>
    <row r="3" spans="1:30" x14ac:dyDescent="0.25">
      <c r="A3" s="290"/>
    </row>
    <row r="4" spans="1:30" x14ac:dyDescent="0.25">
      <c r="A4" s="23" t="str">
        <f ca="1">CONCATENATE(Richiedente!$A$4,": ",Richiedente!$B$4)</f>
        <v>N. domanda: MP.25.xxx</v>
      </c>
      <c r="B4" s="23"/>
    </row>
    <row r="6" spans="1:30" ht="13" x14ac:dyDescent="0.3">
      <c r="A6" s="47" t="str">
        <f ca="1">OFFSET(Sprachen!A195,0,'Informazioni generali'!$B$4-1,1,1)</f>
        <v>Quantità di energia rinnovabile nel servizio universale</v>
      </c>
      <c r="B6" s="47"/>
      <c r="C6" s="69"/>
      <c r="D6" s="63"/>
      <c r="E6" s="63"/>
      <c r="F6" s="84"/>
      <c r="G6" s="34"/>
    </row>
    <row r="7" spans="1:30" ht="25" x14ac:dyDescent="0.25">
      <c r="A7" s="12" t="s">
        <v>331</v>
      </c>
      <c r="B7" s="12"/>
      <c r="C7" s="124" t="str">
        <f ca="1">OFFSET(Sprachen!A196,0,'Informazioni generali'!$B$4-1,1,1)</f>
        <v>Potenziale della vendita a clienti del servizio universale</v>
      </c>
      <c r="D7" s="42">
        <v>0</v>
      </c>
      <c r="E7" s="207" t="s">
        <v>48</v>
      </c>
      <c r="F7" s="618" t="str">
        <f ca="1">OFFSET(Sprachen!A215,0,'Informazioni generali'!$B$4-1,1,1)</f>
        <v>art. 31, cpv. 1, LEne
art. 91, cpv. 1, OPEn</v>
      </c>
      <c r="G7" s="618"/>
    </row>
    <row r="8" spans="1:30" ht="25.5" customHeight="1" x14ac:dyDescent="0.25">
      <c r="A8" s="12" t="s">
        <v>419</v>
      </c>
      <c r="B8" s="12"/>
      <c r="C8" s="124" t="str">
        <f ca="1">OFFSET(Sprachen!A197,0,'Informazioni generali'!$B$4-1,1,1)</f>
        <v>Correttivo «Quantità rinnovabile» nel servizio universale</v>
      </c>
      <c r="D8" s="29">
        <f>SUM(D9:D10)</f>
        <v>0</v>
      </c>
      <c r="E8" s="207" t="s">
        <v>48</v>
      </c>
      <c r="F8" s="618" t="str">
        <f ca="1">OFFSET(Sprachen!A216,0,'Informazioni generali'!$B$4-1,1,1)</f>
        <v>art. 31, cpv. 1, LEne
art. 91, cpv. 1, OPEn</v>
      </c>
      <c r="G8" s="618"/>
    </row>
    <row r="9" spans="1:30" ht="12.75" customHeight="1" x14ac:dyDescent="0.25">
      <c r="A9" s="12" t="s">
        <v>420</v>
      </c>
      <c r="B9" s="12"/>
      <c r="C9" s="124" t="str">
        <f ca="1">OFFSET(Sprachen!A198,0,'Informazioni generali'!$B$4-1,1,1)</f>
        <v>- di cui impianti propri</v>
      </c>
      <c r="D9" s="29">
        <f>'Imp. Rinn. Propri'!J12</f>
        <v>0</v>
      </c>
      <c r="E9" s="207" t="s">
        <v>48</v>
      </c>
      <c r="F9" s="618" t="str">
        <f ca="1">OFFSET(Sprachen!A217,0,'Informazioni generali'!$B$4-1,1,1)</f>
        <v>art. 91, cpv. 1, OPEn
durata del contratto &gt; 3 anni</v>
      </c>
      <c r="G9" s="618"/>
    </row>
    <row r="10" spans="1:30" ht="12.75" customHeight="1" x14ac:dyDescent="0.25">
      <c r="A10" s="12" t="s">
        <v>332</v>
      </c>
      <c r="B10" s="12"/>
      <c r="C10" s="124" t="str">
        <f ca="1">OFFSET(Sprachen!A199,0,'Informazioni generali'!$B$4-1,1,1)</f>
        <v>- di cui impianti terzi</v>
      </c>
      <c r="D10" s="29">
        <f>'Imp. Rinn. Terzi'!J14</f>
        <v>0</v>
      </c>
      <c r="E10" s="207" t="s">
        <v>48</v>
      </c>
      <c r="F10" s="618" t="str">
        <f ca="1">OFFSET(Sprachen!A218,0,'Informazioni generali'!$B$4-1,1,1)</f>
        <v>art. 91, cpv. 1, OPEn
durata del contratto &gt; 3 anni</v>
      </c>
      <c r="G10" s="618"/>
    </row>
    <row r="11" spans="1:30" x14ac:dyDescent="0.25">
      <c r="A11" s="91"/>
      <c r="B11" s="23"/>
      <c r="C11" s="23"/>
      <c r="D11" s="19"/>
      <c r="E11" s="34"/>
      <c r="F11" s="618"/>
      <c r="G11" s="618"/>
    </row>
    <row r="12" spans="1:30" ht="13" x14ac:dyDescent="0.25">
      <c r="A12" s="9" t="str">
        <f ca="1">OFFSET(Sprachen!A200,0,'Informazioni generali'!$B$4-1,1,1)</f>
        <v>Calcolo della quota premio di mercato</v>
      </c>
      <c r="B12" s="47"/>
      <c r="C12" s="23"/>
      <c r="D12" s="19"/>
      <c r="E12" s="34"/>
      <c r="F12" s="41"/>
      <c r="G12" s="34"/>
    </row>
    <row r="13" spans="1:30" ht="25" x14ac:dyDescent="0.25">
      <c r="A13" s="12" t="s">
        <v>333</v>
      </c>
      <c r="B13" s="12"/>
      <c r="C13" s="99" t="str">
        <f ca="1">OFFSET(Sprachen!A201,0,'Informazioni generali'!$B$4-1,1,1)</f>
        <v>Energia annua quota del richiedente</v>
      </c>
      <c r="D13" s="24">
        <f ca="1">G55</f>
        <v>0</v>
      </c>
      <c r="E13" s="207" t="s">
        <v>48</v>
      </c>
      <c r="F13" s="573"/>
      <c r="G13" s="573"/>
    </row>
    <row r="14" spans="1:30" x14ac:dyDescent="0.25">
      <c r="A14" s="12" t="s">
        <v>334</v>
      </c>
      <c r="B14" s="12"/>
      <c r="C14" s="99" t="str">
        <f ca="1">OFFSET(Sprachen!A202,0,'Informazioni generali'!$B$4-1,1,1)</f>
        <v>di cui con costi coperti</v>
      </c>
      <c r="D14" s="24">
        <f ca="1">+SUMIF(AA30:AA39,"Nein",G30:G39)</f>
        <v>0</v>
      </c>
      <c r="E14" s="207" t="s">
        <v>48</v>
      </c>
      <c r="F14" s="573"/>
      <c r="G14" s="573"/>
    </row>
    <row r="15" spans="1:30" ht="25" x14ac:dyDescent="0.25">
      <c r="A15" s="12" t="s">
        <v>367</v>
      </c>
      <c r="B15" s="12"/>
      <c r="C15" s="99" t="str">
        <f ca="1">OFFSET(Sprachen!A203,0,'Informazioni generali'!$B$4-1,1,1)</f>
        <v>di cui con costi non coperti
(quantità di energia elettrica avente diritto)</v>
      </c>
      <c r="D15" s="24">
        <f ca="1">+D13-D14</f>
        <v>0</v>
      </c>
      <c r="E15" s="207" t="s">
        <v>48</v>
      </c>
      <c r="F15" s="573"/>
      <c r="G15" s="573"/>
      <c r="AD15" s="396"/>
    </row>
    <row r="16" spans="1:30" x14ac:dyDescent="0.25">
      <c r="A16" s="12" t="s">
        <v>372</v>
      </c>
      <c r="B16" s="12"/>
      <c r="C16" s="99" t="str">
        <f ca="1">OFFSET(Sprachen!A204,0,'Informazioni generali'!$B$4-1,1,1)</f>
        <v>Deduzione rettificata per il servizio universale</v>
      </c>
      <c r="D16" s="24">
        <f>MAX(D7-D8,0)</f>
        <v>0</v>
      </c>
      <c r="E16" s="207" t="s">
        <v>48</v>
      </c>
      <c r="F16" s="618" t="str">
        <f ca="1">OFFSET(Sprachen!A219,0,'Informazioni generali'!$B$4-1,1,1)</f>
        <v>art. 31 cpv. 2, Lene</v>
      </c>
      <c r="G16" s="618"/>
    </row>
    <row r="17" spans="1:27" x14ac:dyDescent="0.25">
      <c r="A17" s="12" t="s">
        <v>377</v>
      </c>
      <c r="B17" s="12"/>
      <c r="C17" s="99" t="str">
        <f ca="1">OFFSET(Sprachen!A205,0,'Informazioni generali'!$B$4-1,1,1)</f>
        <v>Energia con diritto al premio di mercato</v>
      </c>
      <c r="D17" s="24">
        <f ca="1">MAX(0, D15-D16)</f>
        <v>0</v>
      </c>
      <c r="E17" s="207" t="s">
        <v>48</v>
      </c>
      <c r="F17" s="573"/>
      <c r="G17" s="573"/>
    </row>
    <row r="18" spans="1:27" x14ac:dyDescent="0.25">
      <c r="A18" s="12" t="s">
        <v>378</v>
      </c>
      <c r="B18" s="12"/>
      <c r="C18" s="99" t="str">
        <f ca="1">OFFSET(Sprachen!A206,0,'Informazioni generali'!$B$4-1,1,1)</f>
        <v>Quota premio di mercato</v>
      </c>
      <c r="D18" s="267">
        <f ca="1">IFERROR(D17/D15,0)</f>
        <v>0</v>
      </c>
      <c r="E18" s="174"/>
      <c r="F18" s="573"/>
      <c r="G18" s="573"/>
    </row>
    <row r="19" spans="1:27" x14ac:dyDescent="0.25">
      <c r="A19" s="257"/>
      <c r="B19" s="257"/>
      <c r="C19" s="41"/>
      <c r="D19" s="191"/>
      <c r="E19" s="191"/>
      <c r="F19" s="96"/>
      <c r="G19" s="96"/>
    </row>
    <row r="20" spans="1:27" ht="13" x14ac:dyDescent="0.25">
      <c r="A20" s="9" t="str">
        <f ca="1">OFFSET(Sprachen!A207,0,'Informazioni generali'!$B$4-1,1,1)</f>
        <v>Revisione della ripartizione del portafoglio tra premio di mercato e servizio universale (cfr. art. 92 OPen)</v>
      </c>
      <c r="B20" s="257"/>
      <c r="C20" s="41"/>
      <c r="D20" s="191"/>
      <c r="E20" s="191"/>
      <c r="F20" s="96"/>
      <c r="G20" s="96"/>
    </row>
    <row r="21" spans="1:27" ht="33.65" customHeight="1" x14ac:dyDescent="0.25">
      <c r="A21" s="12" t="s">
        <v>533</v>
      </c>
      <c r="B21" s="44"/>
      <c r="C21" s="98" t="str">
        <f ca="1">OFFSET(Sprachen!A208,0,'Informazioni generali'!$B$4-1,1,1)</f>
        <v>Costi di produzione del WKA nel servizio universale</v>
      </c>
      <c r="D21" s="111">
        <f ca="1">SUMPRODUCT(I30:I54,G30:G54)*10^4</f>
        <v>0</v>
      </c>
      <c r="E21" s="207" t="s">
        <v>23</v>
      </c>
      <c r="F21" s="96"/>
      <c r="G21" s="96"/>
    </row>
    <row r="22" spans="1:27" ht="19.149999999999999" customHeight="1" x14ac:dyDescent="0.25">
      <c r="A22" s="12" t="s">
        <v>534</v>
      </c>
      <c r="B22" s="44"/>
      <c r="C22" s="387" t="str">
        <f ca="1">OFFSET(Sprachen!A209,0,'Informazioni generali'!$B$4-1,1,1)</f>
        <v>Totale costi di produzione</v>
      </c>
      <c r="D22" s="388">
        <f ca="1">D21</f>
        <v>0</v>
      </c>
      <c r="E22" s="287" t="s">
        <v>23</v>
      </c>
      <c r="F22" s="96"/>
      <c r="G22" s="96"/>
    </row>
    <row r="23" spans="1:27" ht="42.65" customHeight="1" x14ac:dyDescent="0.25">
      <c r="A23" s="12" t="s">
        <v>535</v>
      </c>
      <c r="B23" s="44"/>
      <c r="C23" s="98" t="str">
        <f ca="1">OFFSET(Sprachen!A210,0,'Informazioni generali'!$B$4-1,1,1)</f>
        <v>Ricavi totali della ElCom derivanti dagli impianti eolici nella presente domanda (cfr. direttiva 2.4)</v>
      </c>
      <c r="D23" s="111">
        <f>'Servizio universale'!K12</f>
        <v>0</v>
      </c>
      <c r="E23" s="207" t="s">
        <v>23</v>
      </c>
      <c r="G23" s="96"/>
    </row>
    <row r="24" spans="1:27" ht="28.15" customHeight="1" x14ac:dyDescent="0.25">
      <c r="A24" s="12" t="s">
        <v>536</v>
      </c>
      <c r="B24" s="44"/>
      <c r="C24" s="99" t="str">
        <f ca="1">OFFSET(Sprachen!A211,0,'Informazioni generali'!$B$4-1,1,1)</f>
        <v>Ricavi di riferimento di tutti gli impianti della domanda</v>
      </c>
      <c r="D24" s="111">
        <f ca="1">(SUMPRODUCT(J30:J54,G30:G54)-SUMPRODUCT(J30:J54,'Servizio universale'!H21:H45))*10^4</f>
        <v>0</v>
      </c>
      <c r="E24" s="207" t="s">
        <v>23</v>
      </c>
      <c r="G24" s="96"/>
    </row>
    <row r="25" spans="1:27" ht="27" customHeight="1" x14ac:dyDescent="0.25">
      <c r="A25" s="12" t="s">
        <v>537</v>
      </c>
      <c r="B25" s="44"/>
      <c r="C25" s="98" t="str">
        <f ca="1">OFFSET(Sprachen!A212,0,'Informazioni generali'!$B$4-1,1,1)</f>
        <v>Premio di mercato prima della verifica dell'art. 92, cpv. 3 OPEn</v>
      </c>
      <c r="D25" s="111">
        <f ca="1">O55</f>
        <v>0</v>
      </c>
      <c r="E25" s="207" t="s">
        <v>23</v>
      </c>
      <c r="G25" s="96"/>
    </row>
    <row r="26" spans="1:27" ht="14.65" customHeight="1" x14ac:dyDescent="0.3">
      <c r="A26" s="12" t="s">
        <v>539</v>
      </c>
      <c r="B26" s="44"/>
      <c r="C26" s="340" t="str">
        <f ca="1">OFFSET(Sprachen!A213,0,'Informazioni generali'!$B$4-1,1,1)</f>
        <v>Ricavi totali</v>
      </c>
      <c r="D26" s="388">
        <f ca="1">SUM(D23:D25)</f>
        <v>0</v>
      </c>
      <c r="E26" s="287" t="s">
        <v>23</v>
      </c>
      <c r="G26" s="389"/>
    </row>
    <row r="27" spans="1:27" ht="26" x14ac:dyDescent="0.3">
      <c r="A27" s="12" t="s">
        <v>541</v>
      </c>
      <c r="B27" s="44"/>
      <c r="C27" s="340" t="str">
        <f ca="1">OFFSET(Sprachen!A214,0,'Informazioni generali'!$B$4-1,1,1)</f>
        <v>Riduzione del premio di mercato secondo Art. 92, cpv. 3 EnFV</v>
      </c>
      <c r="D27" s="111">
        <f ca="1">MAX(0,D26-D22)</f>
        <v>0</v>
      </c>
      <c r="E27" s="287" t="s">
        <v>23</v>
      </c>
      <c r="G27" s="96"/>
      <c r="X27" t="str">
        <f ca="1">CONCATENATE(Allegati!A2,"'!i",W30)</f>
        <v>Allegati'!i24</v>
      </c>
    </row>
    <row r="28" spans="1:27" ht="13" x14ac:dyDescent="0.3">
      <c r="E28" s="34"/>
      <c r="R28" s="66" t="str">
        <f ca="1">OFFSET(Sprachen!A237,0,'Informazioni generali'!$B$4-1,1,1)</f>
        <v>Gesuchsprüfung</v>
      </c>
      <c r="S28" s="66"/>
      <c r="V28" s="82"/>
      <c r="W28" s="82"/>
      <c r="X28" s="82"/>
      <c r="Y28" s="82"/>
      <c r="Z28" s="82"/>
    </row>
    <row r="29" spans="1:27" ht="117" customHeight="1" x14ac:dyDescent="0.25">
      <c r="A29" s="368" t="str">
        <f ca="1">OFFSET(Sprachen!A220,0,'Informazioni generali'!$B$4-1,1,1)</f>
        <v>Richiedente è gestore dell'impianto o Partner</v>
      </c>
      <c r="B29" s="33" t="str">
        <f ca="1">OFFSET(Sprachen!A221,0,'Informazioni generali'!$B$4-1,1,1)</f>
        <v>Abbreviazione dell'impianto/centrale</v>
      </c>
      <c r="C29" s="33" t="str">
        <f ca="1">OFFSET(Sprachen!A222,0,'Informazioni generali'!$B$4-1,1,1)</f>
        <v>Nome dell'impianto</v>
      </c>
      <c r="D29" s="33" t="str">
        <f ca="1">OFFSET(Sprachen!A223,0,'Informazioni generali'!$B$4-1,1,1)</f>
        <v>Rapporto tra richiedente e impianto</v>
      </c>
      <c r="E29" s="33" t="str">
        <f ca="1">OFFSET(Sprachen!A224,0,'Informazioni generali'!$B$4-1,1,1)</f>
        <v>Energia annua a disposizione dei destinatari d'energia [GWh]</v>
      </c>
      <c r="F29" s="33" t="str">
        <f ca="1">OFFSET(Sprachen!A225,0,'Informazioni generali'!$B$4-1,1,1)</f>
        <v>Quota d'energia del richiedente</v>
      </c>
      <c r="G29" s="33" t="str">
        <f ca="1">OFFSET(Sprachen!A226,0,'Informazioni generali'!$B$4-1,1,1)</f>
        <v>Energia annua quota del richiedente [GWh]</v>
      </c>
      <c r="H29" s="283" t="str">
        <f ca="1">OFFSET(Sprachen!A227,0,'Informazioni generali'!$B$4-1,1,1)</f>
        <v>di ciu con costi non coperti (Energia annua centrali idroel. non redditizie)  [GWh]</v>
      </c>
      <c r="I29" s="33" t="str">
        <f ca="1">OFFSET(Sprachen!A228,0,'Informazioni generali'!$B$4-1,1,1)</f>
        <v>Costi di produzione specifici 
[Ct./kWh]</v>
      </c>
      <c r="J29" s="33" t="str">
        <f ca="1">OFFSET(Sprachen!A229,0,'Informazioni generali'!$B$4-1,1,1)</f>
        <v>Ricavo specifico [Ct./kWh]</v>
      </c>
      <c r="K29" s="33" t="str">
        <f ca="1">OFFSET(Sprachen!A230,0,'Informazioni generali'!$B$4-1,1,1)</f>
        <v>Costi di produzione non coperti 
[Ct./kWh]</v>
      </c>
      <c r="L29" s="33" t="str">
        <f ca="1">OFFSET(Sprachen!A231,0,'Informazioni generali'!$B$4-1,1,1)</f>
        <v>Costi di produzione non coperti decurtati [Ct./kWh]</v>
      </c>
      <c r="M29" s="72" t="str">
        <f ca="1">OFFSET(Sprachen!A233,0,'Informazioni generali'!$B$4-1,1,1)</f>
        <v>Deduzione rettificata per il servizio universale [GWh]</v>
      </c>
      <c r="N29" s="72" t="str">
        <f ca="1">OFFSET(Sprachen!A234,0,'Informazioni generali'!$B$4-1,1,1)</f>
        <v>Energia con diritto al premio di mercato [GWh]</v>
      </c>
      <c r="O29" s="33" t="str">
        <f ca="1">OFFSET(Sprachen!A235,0,'Informazioni generali'!$B$4-1,1,1)</f>
        <v>Premio di mercato prima della riduzione MP/30 [CHF]</v>
      </c>
      <c r="P29" s="33" t="str">
        <f ca="1">OFFSET(Sprachen!A236,0,'Informazioni generali'!$B$4-1,1,1)</f>
        <v>Premio di mercato dopo riduzione MP/30 [CHF]</v>
      </c>
      <c r="R29" s="33" t="str">
        <f ca="1">OFFSET(Sprachen!A238,0,'Informazioni generali'!$B$4-1,1,1)</f>
        <v>Anspruchsberechtigung gegeben ?</v>
      </c>
      <c r="S29" s="87" t="str">
        <f ca="1">OFFSET(Sprachen!A239,0,'Informazioni generali'!$B$4-1,1,1)</f>
        <v>anspruchsberechtigte Strommenge [GWh]</v>
      </c>
      <c r="T29" s="33" t="str">
        <f ca="1">OFFSET(Sprachen!A240,0,'Informazioni generali'!$B$4-1,1,1)</f>
        <v>&gt; 10 MW</v>
      </c>
      <c r="U29" s="33" t="str">
        <f ca="1">OFFSET(Sprachen!A241,0,'Informazioni generali'!$B$4-1,1,1)</f>
        <v>Impianto in CH</v>
      </c>
      <c r="V29" s="36" t="str">
        <f ca="1">OFFSET(Sprachen!A242,0,'Informazioni generali'!$B$4-1,1,1)</f>
        <v>Domanda doppia</v>
      </c>
      <c r="W29" s="14" t="s">
        <v>329</v>
      </c>
      <c r="X29" s="46" t="str">
        <f ca="1">OFFSET(Sprachen!A243,0,'Informazioni generali'!$B$4-1,1,1)</f>
        <v>Wirtschaftliches Risiko und Bestätigung</v>
      </c>
      <c r="Y29" s="76" t="s">
        <v>329</v>
      </c>
      <c r="Z29" s="36" t="str">
        <f ca="1">OFFSET(Sprachen!A244,0,'Informazioni generali'!$B$4-1,1,1)</f>
        <v>Strombezugsvertrag</v>
      </c>
      <c r="AA29" s="33" t="str">
        <f ca="1">OFFSET(Sprachen!A245,0,'Informazioni generali'!$B$4-1,1,1)</f>
        <v>KW unrentabel</v>
      </c>
    </row>
    <row r="30" spans="1:27" x14ac:dyDescent="0.25">
      <c r="A30" s="294">
        <v>1</v>
      </c>
      <c r="B30" s="295" t="str">
        <f ca="1">'IE1'!A2</f>
        <v>IE1</v>
      </c>
      <c r="C30" s="296" t="str">
        <f ca="1">IFERROR(IF(INDIRECT(CONCATENATE(B30,"!B14"))=Dropdown!$AI$6,"-",INDIRECT(CONCATENATE(B30,"!B14"))),"-")</f>
        <v>-</v>
      </c>
      <c r="D30" s="297">
        <f ca="1">IF(ISERROR(INDIRECT(CONCATENATE(B30,"!D42"))),"-",INDIRECT(CONCATENATE(B30,"!D42")))</f>
        <v>0</v>
      </c>
      <c r="E30" s="298">
        <f ca="1">IF(ISERROR(INDIRECT(CONCATENATE(B30,"!a1"))),"-",IF(INDIRECT(CONCATENATE(B30,"!D5"))="Ja/Oui/Si",INDIRECT(CONCATENATE(B30,"!D36")),INDIRECT(CONCATENATE(B30,"!D37"))))</f>
        <v>0</v>
      </c>
      <c r="F30" s="299">
        <f ca="1">IF(ISERROR(INDIRECT(CONCATENATE(B30,"!a1"))),"-",INDIRECT(CONCATENATE(B30,"!D40")))</f>
        <v>0</v>
      </c>
      <c r="G30" s="298">
        <f ca="1">IFERROR(F30*E30,"-")</f>
        <v>0</v>
      </c>
      <c r="H30" s="298">
        <f ca="1">+IF(K30&gt;0,G30,0)</f>
        <v>0</v>
      </c>
      <c r="I30" s="300">
        <f ca="1">IF(ISERROR(INDIRECT(CONCATENATE(B30,"!a1"))),"-",IF(INDIRECT(CONCATENATE(B30,"!D5"))="Ja/Oui/Si",INDIRECT(CONCATENATE(B30,"!D100")),INDIRECT(CONCATENATE(B30,"!D101"))))</f>
        <v>0</v>
      </c>
      <c r="J30" s="300">
        <f ca="1">IF(ISERROR(INDIRECT(CONCATENATE(B30,"!a1"))),"-",IF(INDIRECT(CONCATENATE(B30,"!D5"))="Ja/Oui/Si",INDIRECT(CONCATENATE(B30,"!D107")),INDIRECT(CONCATENATE(B30,"!D108"))))</f>
        <v>0</v>
      </c>
      <c r="K30" s="300">
        <f ca="1">IF(I30="-","-",IF(I30-J30&gt;0,I30-J30,0))</f>
        <v>0</v>
      </c>
      <c r="L30" s="300">
        <f ca="1">IF(K30="-","-",IF(K30&gt;1,1,K30))</f>
        <v>0</v>
      </c>
      <c r="M30" s="298">
        <f ca="1">IFERROR(MAX((1-$D$18)*S30,0),"-")</f>
        <v>0</v>
      </c>
      <c r="N30" s="298">
        <f ca="1">IFERROR(MAX($D$18*S30,0),"-")</f>
        <v>0</v>
      </c>
      <c r="O30" s="301">
        <f t="shared" ref="O30:O54" ca="1" si="0">IFERROR(ROUND(N30*L30*10000,0),"-")</f>
        <v>0</v>
      </c>
      <c r="P30" s="302"/>
      <c r="R30" s="370"/>
      <c r="S30" s="371">
        <f t="shared" ref="S30:S54" ca="1" si="1">IF(R30="Nein",0,H30)</f>
        <v>0</v>
      </c>
      <c r="T30" s="372" t="str">
        <f ca="1">IF(ISERROR(INDIRECT(CONCATENATE(B30,"!a1"))),"-",IF(INDIRECT(CONCATENATE(B30,"!D51"))&gt;=10,"i.O.",IF(INDIRECT(CONCATENATE(B30,"!D5"))="Nein","nicht KW-bevollmächtigt","nicht i.O.")))</f>
        <v>nicht i.O.</v>
      </c>
      <c r="U30" s="305" t="s">
        <v>179</v>
      </c>
      <c r="V30" s="305"/>
      <c r="W30" s="22">
        <v>24</v>
      </c>
      <c r="X30" s="308">
        <f ca="1">INDIRECT(CONCATENATE(Allegati!$A$2,"!i",W30))</f>
        <v>0</v>
      </c>
      <c r="Y30" s="22">
        <f>W30+1</f>
        <v>25</v>
      </c>
      <c r="Z30" s="306" t="str">
        <f ca="1">INDIRECT(CONCATENATE(Allegati!$A$2,"!i")&amp;Y30)</f>
        <v xml:space="preserve"> </v>
      </c>
      <c r="AA30" s="373" t="str">
        <f t="shared" ref="AA30:AA36" ca="1" si="2">IF(K30&gt;0,"Ja","Nein")</f>
        <v>Nein</v>
      </c>
    </row>
    <row r="31" spans="1:27" ht="15.75" customHeight="1" x14ac:dyDescent="0.25">
      <c r="A31" s="307">
        <v>2</v>
      </c>
      <c r="B31" s="295" t="str">
        <f ca="1">'IE2'!A2</f>
        <v>IE2</v>
      </c>
      <c r="C31" s="296" t="str">
        <f ca="1">IFERROR(IF(INDIRECT(CONCATENATE(B31,"!B14"))=Dropdown!$AI$6,"-",INDIRECT(CONCATENATE(B31,"!B14"))),"-")</f>
        <v>-</v>
      </c>
      <c r="D31" s="297">
        <f t="shared" ref="D31:D54" ca="1" si="3">IF(ISERROR(INDIRECT(CONCATENATE(B31,"!D42"))),"-",INDIRECT(CONCATENATE(B31,"!D42")))</f>
        <v>0</v>
      </c>
      <c r="E31" s="298">
        <f t="shared" ref="E31:E54" ca="1" si="4">IF(ISERROR(INDIRECT(CONCATENATE(B31,"!a1"))),"-",IF(INDIRECT(CONCATENATE(B31,"!D5"))="Ja/Oui/Si",INDIRECT(CONCATENATE(B31,"!D36")),INDIRECT(CONCATENATE(B31,"!D37"))))</f>
        <v>0</v>
      </c>
      <c r="F31" s="299">
        <f t="shared" ref="F31:F54" ca="1" si="5">IF(ISERROR(INDIRECT(CONCATENATE(B31,"!a1"))),"-",INDIRECT(CONCATENATE(B31,"!D40")))</f>
        <v>0</v>
      </c>
      <c r="G31" s="298">
        <f t="shared" ref="G31:G54" ca="1" si="6">IFERROR(F31*E31,"-")</f>
        <v>0</v>
      </c>
      <c r="H31" s="298">
        <f t="shared" ref="H31:H54" ca="1" si="7">+IF(K31&gt;0,G31,0)</f>
        <v>0</v>
      </c>
      <c r="I31" s="300">
        <f t="shared" ref="I31:I54" ca="1" si="8">IF(ISERROR(INDIRECT(CONCATENATE(B31,"!a1"))),"-",IF(INDIRECT(CONCATENATE(B31,"!D5"))="Ja/Oui/Si",INDIRECT(CONCATENATE(B31,"!D100")),INDIRECT(CONCATENATE(B31,"!D101"))))</f>
        <v>0</v>
      </c>
      <c r="J31" s="300">
        <f t="shared" ref="J31:J54" ca="1" si="9">IF(ISERROR(INDIRECT(CONCATENATE(B31,"!a1"))),"-",IF(INDIRECT(CONCATENATE(B31,"!D5"))="Ja/Oui/Si",INDIRECT(CONCATENATE(B31,"!D107")),INDIRECT(CONCATENATE(B31,"!D108"))))</f>
        <v>0</v>
      </c>
      <c r="K31" s="300">
        <f t="shared" ref="K31:K54" ca="1" si="10">IF(I31="-","-",IF(I31-J31&gt;0,I31-J31,0))</f>
        <v>0</v>
      </c>
      <c r="L31" s="300">
        <f t="shared" ref="L31:L54" ca="1" si="11">IF(K31="-","-",IF(K31&gt;1,1,K31))</f>
        <v>0</v>
      </c>
      <c r="M31" s="298">
        <f t="shared" ref="M31:M54" ca="1" si="12">IFERROR(MAX((1-$D$18)*S31,0),"-")</f>
        <v>0</v>
      </c>
      <c r="N31" s="298">
        <f t="shared" ref="N31:N54" ca="1" si="13">IFERROR(MAX($D$18*S31,0),"-")</f>
        <v>0</v>
      </c>
      <c r="O31" s="301">
        <f t="shared" ca="1" si="0"/>
        <v>0</v>
      </c>
      <c r="P31" s="302"/>
      <c r="R31" s="303" t="s">
        <v>179</v>
      </c>
      <c r="S31" s="309">
        <f t="shared" ca="1" si="1"/>
        <v>0</v>
      </c>
      <c r="T31" s="367" t="str">
        <f t="shared" ref="T31:T54" ca="1" si="14">IF(ISERROR(INDIRECT(CONCATENATE(B31,"!a1"))),"-",IF(INDIRECT(CONCATENATE(B31,"!D51"))&gt;=10,"i.O.",IF(INDIRECT(CONCATENATE(B31,"!D12"))="Nein","nicht KW-bevollmächtigt","nicht i.O.")))</f>
        <v>nicht i.O.</v>
      </c>
      <c r="U31" s="304" t="s">
        <v>179</v>
      </c>
      <c r="V31" s="304"/>
      <c r="W31" s="16">
        <f>W30+10</f>
        <v>34</v>
      </c>
      <c r="X31" s="308" t="str">
        <f ca="1">INDIRECT(CONCATENATE(Allegati!$A$2,"!i",W31))</f>
        <v xml:space="preserve"> </v>
      </c>
      <c r="Y31" s="89">
        <f t="shared" ref="Y31:Y36" si="15">W31+1</f>
        <v>35</v>
      </c>
      <c r="Z31" s="308" t="str">
        <f ca="1">INDIRECT(CONCATENATE(Allegati!$A$2,"!i")&amp;Y31)</f>
        <v xml:space="preserve"> </v>
      </c>
      <c r="AA31" s="374" t="str">
        <f t="shared" ca="1" si="2"/>
        <v>Nein</v>
      </c>
    </row>
    <row r="32" spans="1:27" x14ac:dyDescent="0.25">
      <c r="A32" s="307">
        <v>3</v>
      </c>
      <c r="B32" s="295" t="str">
        <f ca="1">'IE3'!A2</f>
        <v>IE3</v>
      </c>
      <c r="C32" s="296" t="str">
        <f ca="1">IFERROR(IF(INDIRECT(CONCATENATE(B32,"!B14"))=Dropdown!$AI$6,"-",INDIRECT(CONCATENATE(B32,"!B14"))),"-")</f>
        <v>-</v>
      </c>
      <c r="D32" s="297">
        <f t="shared" ca="1" si="3"/>
        <v>0</v>
      </c>
      <c r="E32" s="298">
        <f t="shared" ca="1" si="4"/>
        <v>0</v>
      </c>
      <c r="F32" s="299">
        <f t="shared" ca="1" si="5"/>
        <v>0</v>
      </c>
      <c r="G32" s="298">
        <f t="shared" ca="1" si="6"/>
        <v>0</v>
      </c>
      <c r="H32" s="298">
        <f t="shared" ca="1" si="7"/>
        <v>0</v>
      </c>
      <c r="I32" s="300">
        <f t="shared" ca="1" si="8"/>
        <v>0</v>
      </c>
      <c r="J32" s="300">
        <f t="shared" ca="1" si="9"/>
        <v>0</v>
      </c>
      <c r="K32" s="300">
        <f t="shared" ca="1" si="10"/>
        <v>0</v>
      </c>
      <c r="L32" s="300">
        <f t="shared" ca="1" si="11"/>
        <v>0</v>
      </c>
      <c r="M32" s="298">
        <f t="shared" ca="1" si="12"/>
        <v>0</v>
      </c>
      <c r="N32" s="298">
        <f t="shared" ca="1" si="13"/>
        <v>0</v>
      </c>
      <c r="O32" s="301">
        <f t="shared" ca="1" si="0"/>
        <v>0</v>
      </c>
      <c r="P32" s="302"/>
      <c r="R32" s="303" t="s">
        <v>179</v>
      </c>
      <c r="S32" s="309">
        <f t="shared" ca="1" si="1"/>
        <v>0</v>
      </c>
      <c r="T32" s="367" t="str">
        <f t="shared" ca="1" si="14"/>
        <v>nicht i.O.</v>
      </c>
      <c r="U32" s="304" t="s">
        <v>179</v>
      </c>
      <c r="V32" s="304"/>
      <c r="W32" s="89">
        <f t="shared" ref="W32:W54" si="16">W31+10</f>
        <v>44</v>
      </c>
      <c r="X32" s="308" t="str">
        <f ca="1">INDIRECT(CONCATENATE(Allegati!$A$2,"!i",W32))</f>
        <v xml:space="preserve"> </v>
      </c>
      <c r="Y32" s="89">
        <f t="shared" si="15"/>
        <v>45</v>
      </c>
      <c r="Z32" s="308" t="str">
        <f ca="1">INDIRECT(CONCATENATE(Allegati!$A$2,"!i")&amp;Y32)</f>
        <v xml:space="preserve"> </v>
      </c>
      <c r="AA32" s="374" t="str">
        <f t="shared" ca="1" si="2"/>
        <v>Nein</v>
      </c>
    </row>
    <row r="33" spans="1:27" x14ac:dyDescent="0.25">
      <c r="A33" s="307">
        <v>4</v>
      </c>
      <c r="B33" s="295" t="str">
        <f ca="1">'IE4'!A2</f>
        <v>IE4</v>
      </c>
      <c r="C33" s="296" t="str">
        <f ca="1">IFERROR(IF(INDIRECT(CONCATENATE(B33,"!B14"))=Dropdown!$AI$6,"-",INDIRECT(CONCATENATE(B33,"!B14"))),"-")</f>
        <v>-</v>
      </c>
      <c r="D33" s="297">
        <f t="shared" ca="1" si="3"/>
        <v>0</v>
      </c>
      <c r="E33" s="298">
        <f t="shared" ca="1" si="4"/>
        <v>0</v>
      </c>
      <c r="F33" s="299">
        <f t="shared" ca="1" si="5"/>
        <v>0</v>
      </c>
      <c r="G33" s="298">
        <f t="shared" ca="1" si="6"/>
        <v>0</v>
      </c>
      <c r="H33" s="298">
        <f t="shared" ca="1" si="7"/>
        <v>0</v>
      </c>
      <c r="I33" s="300">
        <f t="shared" ca="1" si="8"/>
        <v>0</v>
      </c>
      <c r="J33" s="300">
        <f t="shared" ca="1" si="9"/>
        <v>0</v>
      </c>
      <c r="K33" s="300">
        <f t="shared" ca="1" si="10"/>
        <v>0</v>
      </c>
      <c r="L33" s="300">
        <f t="shared" ca="1" si="11"/>
        <v>0</v>
      </c>
      <c r="M33" s="298">
        <f t="shared" ca="1" si="12"/>
        <v>0</v>
      </c>
      <c r="N33" s="298">
        <f t="shared" ca="1" si="13"/>
        <v>0</v>
      </c>
      <c r="O33" s="301">
        <f t="shared" ca="1" si="0"/>
        <v>0</v>
      </c>
      <c r="P33" s="302"/>
      <c r="R33" s="303" t="s">
        <v>179</v>
      </c>
      <c r="S33" s="309">
        <f t="shared" ca="1" si="1"/>
        <v>0</v>
      </c>
      <c r="T33" s="367" t="str">
        <f t="shared" ca="1" si="14"/>
        <v>nicht i.O.</v>
      </c>
      <c r="U33" s="304" t="s">
        <v>179</v>
      </c>
      <c r="V33" s="304"/>
      <c r="W33" s="16">
        <f t="shared" si="16"/>
        <v>54</v>
      </c>
      <c r="X33" s="308" t="str">
        <f ca="1">INDIRECT(CONCATENATE(Allegati!$A$2,"!i",W33))</f>
        <v xml:space="preserve"> </v>
      </c>
      <c r="Y33" s="89">
        <f t="shared" si="15"/>
        <v>55</v>
      </c>
      <c r="Z33" s="308" t="str">
        <f ca="1">INDIRECT(CONCATENATE(Allegati!$A$2,"!i")&amp;Y33)</f>
        <v xml:space="preserve"> </v>
      </c>
      <c r="AA33" s="374" t="str">
        <f t="shared" ca="1" si="2"/>
        <v>Nein</v>
      </c>
    </row>
    <row r="34" spans="1:27" x14ac:dyDescent="0.25">
      <c r="A34" s="307">
        <v>5</v>
      </c>
      <c r="B34" s="295" t="str">
        <f ca="1">'IE5'!A2</f>
        <v>IE5</v>
      </c>
      <c r="C34" s="296" t="str">
        <f ca="1">IFERROR(IF(INDIRECT(CONCATENATE(B34,"!B14"))=Dropdown!$AI$6,"-",INDIRECT(CONCATENATE(B34,"!B14"))),"-")</f>
        <v>-</v>
      </c>
      <c r="D34" s="297">
        <f t="shared" ca="1" si="3"/>
        <v>0</v>
      </c>
      <c r="E34" s="298">
        <f t="shared" ca="1" si="4"/>
        <v>0</v>
      </c>
      <c r="F34" s="299">
        <f t="shared" ca="1" si="5"/>
        <v>0</v>
      </c>
      <c r="G34" s="298">
        <f t="shared" ca="1" si="6"/>
        <v>0</v>
      </c>
      <c r="H34" s="298">
        <f t="shared" ca="1" si="7"/>
        <v>0</v>
      </c>
      <c r="I34" s="300">
        <f t="shared" ca="1" si="8"/>
        <v>0</v>
      </c>
      <c r="J34" s="300">
        <f t="shared" ca="1" si="9"/>
        <v>0</v>
      </c>
      <c r="K34" s="300">
        <f t="shared" ca="1" si="10"/>
        <v>0</v>
      </c>
      <c r="L34" s="300">
        <f t="shared" ca="1" si="11"/>
        <v>0</v>
      </c>
      <c r="M34" s="298">
        <f t="shared" ca="1" si="12"/>
        <v>0</v>
      </c>
      <c r="N34" s="298">
        <f t="shared" ca="1" si="13"/>
        <v>0</v>
      </c>
      <c r="O34" s="301">
        <f t="shared" ca="1" si="0"/>
        <v>0</v>
      </c>
      <c r="P34" s="302"/>
      <c r="R34" s="303" t="s">
        <v>179</v>
      </c>
      <c r="S34" s="309">
        <f t="shared" ca="1" si="1"/>
        <v>0</v>
      </c>
      <c r="T34" s="367" t="str">
        <f t="shared" ca="1" si="14"/>
        <v>nicht i.O.</v>
      </c>
      <c r="U34" s="304" t="s">
        <v>179</v>
      </c>
      <c r="V34" s="304"/>
      <c r="W34" s="89">
        <f t="shared" si="16"/>
        <v>64</v>
      </c>
      <c r="X34" s="308" t="str">
        <f ca="1">INDIRECT(CONCATENATE(Allegati!$A$2,"!i",W34))</f>
        <v xml:space="preserve"> </v>
      </c>
      <c r="Y34" s="89">
        <f t="shared" si="15"/>
        <v>65</v>
      </c>
      <c r="Z34" s="308" t="str">
        <f ca="1">INDIRECT(CONCATENATE(Allegati!$A$2,"!i")&amp;Y34)</f>
        <v xml:space="preserve"> </v>
      </c>
      <c r="AA34" s="374" t="str">
        <f t="shared" ca="1" si="2"/>
        <v>Nein</v>
      </c>
    </row>
    <row r="35" spans="1:27" x14ac:dyDescent="0.25">
      <c r="A35" s="307">
        <v>6</v>
      </c>
      <c r="B35" s="295" t="str">
        <f ca="1">'IE6'!A2</f>
        <v>IE6</v>
      </c>
      <c r="C35" s="296" t="str">
        <f ca="1">IFERROR(IF(INDIRECT(CONCATENATE(B35,"!B14"))=Dropdown!$AI$6,"-",INDIRECT(CONCATENATE(B35,"!B14"))),"-")</f>
        <v>-</v>
      </c>
      <c r="D35" s="297">
        <f t="shared" ca="1" si="3"/>
        <v>0</v>
      </c>
      <c r="E35" s="298">
        <f t="shared" ca="1" si="4"/>
        <v>0</v>
      </c>
      <c r="F35" s="299">
        <f t="shared" ca="1" si="5"/>
        <v>0</v>
      </c>
      <c r="G35" s="298">
        <f t="shared" ca="1" si="6"/>
        <v>0</v>
      </c>
      <c r="H35" s="298">
        <f t="shared" ca="1" si="7"/>
        <v>0</v>
      </c>
      <c r="I35" s="300">
        <f t="shared" ca="1" si="8"/>
        <v>0</v>
      </c>
      <c r="J35" s="300">
        <f t="shared" ca="1" si="9"/>
        <v>0</v>
      </c>
      <c r="K35" s="300">
        <f t="shared" ca="1" si="10"/>
        <v>0</v>
      </c>
      <c r="L35" s="300">
        <f t="shared" ca="1" si="11"/>
        <v>0</v>
      </c>
      <c r="M35" s="298">
        <f t="shared" ca="1" si="12"/>
        <v>0</v>
      </c>
      <c r="N35" s="298">
        <f t="shared" ca="1" si="13"/>
        <v>0</v>
      </c>
      <c r="O35" s="301">
        <f t="shared" ca="1" si="0"/>
        <v>0</v>
      </c>
      <c r="P35" s="302"/>
      <c r="R35" s="303" t="s">
        <v>179</v>
      </c>
      <c r="S35" s="309">
        <f t="shared" ca="1" si="1"/>
        <v>0</v>
      </c>
      <c r="T35" s="367" t="str">
        <f t="shared" ca="1" si="14"/>
        <v>nicht i.O.</v>
      </c>
      <c r="U35" s="304" t="s">
        <v>179</v>
      </c>
      <c r="V35" s="304"/>
      <c r="W35" s="16">
        <f t="shared" si="16"/>
        <v>74</v>
      </c>
      <c r="X35" s="308" t="str">
        <f ca="1">INDIRECT(CONCATENATE(Allegati!$A$2,"!i",W35))</f>
        <v xml:space="preserve"> </v>
      </c>
      <c r="Y35" s="89">
        <f t="shared" si="15"/>
        <v>75</v>
      </c>
      <c r="Z35" s="308" t="str">
        <f ca="1">INDIRECT(CONCATENATE(Allegati!$A$2,"!i")&amp;Y35)</f>
        <v xml:space="preserve"> </v>
      </c>
      <c r="AA35" s="374" t="str">
        <f t="shared" ca="1" si="2"/>
        <v>Nein</v>
      </c>
    </row>
    <row r="36" spans="1:27" x14ac:dyDescent="0.25">
      <c r="A36" s="307">
        <v>7</v>
      </c>
      <c r="B36" s="295" t="str">
        <f ca="1">'IE7'!A2</f>
        <v>IE7</v>
      </c>
      <c r="C36" s="296" t="str">
        <f ca="1">IFERROR(IF(INDIRECT(CONCATENATE(B36,"!B14"))=Dropdown!$AI$6,"-",INDIRECT(CONCATENATE(B36,"!B14"))),"-")</f>
        <v>-</v>
      </c>
      <c r="D36" s="297">
        <f t="shared" ca="1" si="3"/>
        <v>0</v>
      </c>
      <c r="E36" s="298">
        <f t="shared" ca="1" si="4"/>
        <v>0</v>
      </c>
      <c r="F36" s="299">
        <f t="shared" ca="1" si="5"/>
        <v>0</v>
      </c>
      <c r="G36" s="298">
        <f t="shared" ca="1" si="6"/>
        <v>0</v>
      </c>
      <c r="H36" s="298">
        <f t="shared" ca="1" si="7"/>
        <v>0</v>
      </c>
      <c r="I36" s="300">
        <f t="shared" ca="1" si="8"/>
        <v>0</v>
      </c>
      <c r="J36" s="300">
        <f t="shared" ca="1" si="9"/>
        <v>0</v>
      </c>
      <c r="K36" s="300">
        <f t="shared" ca="1" si="10"/>
        <v>0</v>
      </c>
      <c r="L36" s="300">
        <f t="shared" ca="1" si="11"/>
        <v>0</v>
      </c>
      <c r="M36" s="298">
        <f t="shared" ca="1" si="12"/>
        <v>0</v>
      </c>
      <c r="N36" s="298">
        <f t="shared" ca="1" si="13"/>
        <v>0</v>
      </c>
      <c r="O36" s="301">
        <f t="shared" ca="1" si="0"/>
        <v>0</v>
      </c>
      <c r="P36" s="302"/>
      <c r="R36" s="303" t="s">
        <v>179</v>
      </c>
      <c r="S36" s="309">
        <f t="shared" ca="1" si="1"/>
        <v>0</v>
      </c>
      <c r="T36" s="367" t="str">
        <f t="shared" ca="1" si="14"/>
        <v>nicht i.O.</v>
      </c>
      <c r="U36" s="304" t="s">
        <v>179</v>
      </c>
      <c r="V36" s="304"/>
      <c r="W36" s="89">
        <f t="shared" si="16"/>
        <v>84</v>
      </c>
      <c r="X36" s="308" t="str">
        <f ca="1">INDIRECT(CONCATENATE(Allegati!$A$2,"!i",W36))</f>
        <v xml:space="preserve"> </v>
      </c>
      <c r="Y36" s="89">
        <f t="shared" si="15"/>
        <v>85</v>
      </c>
      <c r="Z36" s="308" t="str">
        <f ca="1">INDIRECT(CONCATENATE(Allegati!$A$2,"!i")&amp;Y36)</f>
        <v xml:space="preserve"> </v>
      </c>
      <c r="AA36" s="374" t="str">
        <f t="shared" ca="1" si="2"/>
        <v>Nein</v>
      </c>
    </row>
    <row r="37" spans="1:27" x14ac:dyDescent="0.25">
      <c r="A37" s="307">
        <v>8</v>
      </c>
      <c r="B37" s="295" t="str">
        <f ca="1">'IE8'!A2</f>
        <v>IE8</v>
      </c>
      <c r="C37" s="296" t="str">
        <f ca="1">IFERROR(IF(INDIRECT(CONCATENATE(B37,"!B14"))=Dropdown!$AI$6,"-",INDIRECT(CONCATENATE(B37,"!B14"))),"-")</f>
        <v>-</v>
      </c>
      <c r="D37" s="297">
        <f t="shared" ca="1" si="3"/>
        <v>0</v>
      </c>
      <c r="E37" s="298">
        <f t="shared" ca="1" si="4"/>
        <v>0</v>
      </c>
      <c r="F37" s="299">
        <f t="shared" ca="1" si="5"/>
        <v>0</v>
      </c>
      <c r="G37" s="298">
        <f t="shared" ca="1" si="6"/>
        <v>0</v>
      </c>
      <c r="H37" s="298">
        <f t="shared" ca="1" si="7"/>
        <v>0</v>
      </c>
      <c r="I37" s="300">
        <f t="shared" ca="1" si="8"/>
        <v>0</v>
      </c>
      <c r="J37" s="300">
        <f t="shared" ca="1" si="9"/>
        <v>0</v>
      </c>
      <c r="K37" s="300">
        <f t="shared" ca="1" si="10"/>
        <v>0</v>
      </c>
      <c r="L37" s="300">
        <f t="shared" ca="1" si="11"/>
        <v>0</v>
      </c>
      <c r="M37" s="298">
        <f t="shared" ca="1" si="12"/>
        <v>0</v>
      </c>
      <c r="N37" s="298">
        <f t="shared" ca="1" si="13"/>
        <v>0</v>
      </c>
      <c r="O37" s="301">
        <f t="shared" ca="1" si="0"/>
        <v>0</v>
      </c>
      <c r="P37" s="302"/>
      <c r="R37" s="303" t="s">
        <v>179</v>
      </c>
      <c r="S37" s="309">
        <f t="shared" ca="1" si="1"/>
        <v>0</v>
      </c>
      <c r="T37" s="367" t="str">
        <f t="shared" ca="1" si="14"/>
        <v>nicht i.O.</v>
      </c>
      <c r="U37" s="304" t="s">
        <v>179</v>
      </c>
      <c r="V37" s="304"/>
      <c r="W37" s="89">
        <f t="shared" si="16"/>
        <v>94</v>
      </c>
      <c r="X37" s="308" t="str">
        <f ca="1">INDIRECT(CONCATENATE(Allegati!$A$2,"!i",W37))</f>
        <v xml:space="preserve"> </v>
      </c>
      <c r="Y37" s="89">
        <f t="shared" ref="Y37:Y54" si="17">W37+1</f>
        <v>95</v>
      </c>
      <c r="Z37" s="308" t="str">
        <f ca="1">INDIRECT(CONCATENATE(Allegati!$A$2,"!i")&amp;Y37)</f>
        <v xml:space="preserve"> </v>
      </c>
      <c r="AA37" s="374" t="str">
        <f t="shared" ref="AA37:AA54" ca="1" si="18">IF(K37&gt;0,"Ja","Nein")</f>
        <v>Nein</v>
      </c>
    </row>
    <row r="38" spans="1:27" x14ac:dyDescent="0.25">
      <c r="A38" s="307">
        <v>9</v>
      </c>
      <c r="B38" s="295" t="str">
        <f ca="1">'IE9'!A2</f>
        <v>IE9</v>
      </c>
      <c r="C38" s="296" t="str">
        <f ca="1">IFERROR(IF(INDIRECT(CONCATENATE(B38,"!B14"))=Dropdown!$AI$6,"-",INDIRECT(CONCATENATE(B38,"!B14"))),"-")</f>
        <v>-</v>
      </c>
      <c r="D38" s="297">
        <f t="shared" ca="1" si="3"/>
        <v>0</v>
      </c>
      <c r="E38" s="298">
        <f t="shared" ca="1" si="4"/>
        <v>0</v>
      </c>
      <c r="F38" s="299">
        <f t="shared" ca="1" si="5"/>
        <v>0</v>
      </c>
      <c r="G38" s="298">
        <f t="shared" ca="1" si="6"/>
        <v>0</v>
      </c>
      <c r="H38" s="298">
        <f t="shared" ca="1" si="7"/>
        <v>0</v>
      </c>
      <c r="I38" s="300">
        <f t="shared" ca="1" si="8"/>
        <v>0</v>
      </c>
      <c r="J38" s="300">
        <f t="shared" ca="1" si="9"/>
        <v>0</v>
      </c>
      <c r="K38" s="300">
        <f t="shared" ca="1" si="10"/>
        <v>0</v>
      </c>
      <c r="L38" s="300">
        <f t="shared" ca="1" si="11"/>
        <v>0</v>
      </c>
      <c r="M38" s="298">
        <f t="shared" ca="1" si="12"/>
        <v>0</v>
      </c>
      <c r="N38" s="298">
        <f t="shared" ca="1" si="13"/>
        <v>0</v>
      </c>
      <c r="O38" s="301">
        <f t="shared" ca="1" si="0"/>
        <v>0</v>
      </c>
      <c r="P38" s="302"/>
      <c r="R38" s="303" t="s">
        <v>179</v>
      </c>
      <c r="S38" s="309">
        <f t="shared" ca="1" si="1"/>
        <v>0</v>
      </c>
      <c r="T38" s="367" t="str">
        <f t="shared" ca="1" si="14"/>
        <v>nicht i.O.</v>
      </c>
      <c r="U38" s="304" t="s">
        <v>179</v>
      </c>
      <c r="V38" s="304"/>
      <c r="W38" s="89">
        <f t="shared" si="16"/>
        <v>104</v>
      </c>
      <c r="X38" s="308" t="str">
        <f ca="1">INDIRECT(CONCATENATE(Allegati!$A$2,"!i",W38))</f>
        <v xml:space="preserve"> </v>
      </c>
      <c r="Y38" s="89">
        <f t="shared" si="17"/>
        <v>105</v>
      </c>
      <c r="Z38" s="308" t="str">
        <f ca="1">INDIRECT(CONCATENATE(Allegati!$A$2,"!i")&amp;Y38)</f>
        <v xml:space="preserve"> </v>
      </c>
      <c r="AA38" s="374" t="str">
        <f t="shared" ca="1" si="18"/>
        <v>Nein</v>
      </c>
    </row>
    <row r="39" spans="1:27" ht="13" thickBot="1" x14ac:dyDescent="0.3">
      <c r="A39" s="307">
        <v>10</v>
      </c>
      <c r="B39" s="295" t="str">
        <f ca="1">'IE10'!A2</f>
        <v>IE10</v>
      </c>
      <c r="C39" s="296" t="str">
        <f ca="1">IFERROR(IF(INDIRECT(CONCATENATE(B39,"!B14"))=Dropdown!$AI$6,"-",INDIRECT(CONCATENATE(B39,"!B14"))),"-")</f>
        <v>-</v>
      </c>
      <c r="D39" s="297">
        <f t="shared" ca="1" si="3"/>
        <v>0</v>
      </c>
      <c r="E39" s="298">
        <f t="shared" ca="1" si="4"/>
        <v>0</v>
      </c>
      <c r="F39" s="299">
        <f t="shared" ca="1" si="5"/>
        <v>0</v>
      </c>
      <c r="G39" s="298">
        <f t="shared" ca="1" si="6"/>
        <v>0</v>
      </c>
      <c r="H39" s="298">
        <f t="shared" ca="1" si="7"/>
        <v>0</v>
      </c>
      <c r="I39" s="300">
        <f t="shared" ca="1" si="8"/>
        <v>0</v>
      </c>
      <c r="J39" s="300">
        <f t="shared" ca="1" si="9"/>
        <v>0</v>
      </c>
      <c r="K39" s="300">
        <f t="shared" ca="1" si="10"/>
        <v>0</v>
      </c>
      <c r="L39" s="300">
        <f t="shared" ca="1" si="11"/>
        <v>0</v>
      </c>
      <c r="M39" s="298">
        <f t="shared" ca="1" si="12"/>
        <v>0</v>
      </c>
      <c r="N39" s="298">
        <f t="shared" ca="1" si="13"/>
        <v>0</v>
      </c>
      <c r="O39" s="377">
        <f t="shared" ca="1" si="0"/>
        <v>0</v>
      </c>
      <c r="P39" s="378"/>
      <c r="R39" s="303" t="s">
        <v>179</v>
      </c>
      <c r="S39" s="309">
        <f t="shared" ca="1" si="1"/>
        <v>0</v>
      </c>
      <c r="T39" s="367" t="str">
        <f t="shared" ca="1" si="14"/>
        <v>nicht i.O.</v>
      </c>
      <c r="U39" s="304" t="s">
        <v>179</v>
      </c>
      <c r="V39" s="304"/>
      <c r="W39" s="89">
        <f t="shared" si="16"/>
        <v>114</v>
      </c>
      <c r="X39" s="308" t="str">
        <f ca="1">INDIRECT(CONCATENATE(Allegati!$A$2,"!i",W39))</f>
        <v xml:space="preserve"> </v>
      </c>
      <c r="Y39" s="89">
        <f t="shared" si="17"/>
        <v>115</v>
      </c>
      <c r="Z39" s="308" t="str">
        <f ca="1">INDIRECT(CONCATENATE(Allegati!$A$2,"!i")&amp;Y39)</f>
        <v xml:space="preserve"> </v>
      </c>
      <c r="AA39" s="374" t="str">
        <f t="shared" ca="1" si="18"/>
        <v>Nein</v>
      </c>
    </row>
    <row r="40" spans="1:27" hidden="1" x14ac:dyDescent="0.25">
      <c r="A40" s="307">
        <v>11</v>
      </c>
      <c r="B40" s="295" t="e">
        <f>#REF!</f>
        <v>#REF!</v>
      </c>
      <c r="C40" s="296" t="str">
        <f ca="1">IFERROR(IF(INDIRECT(CONCATENATE(B40,"!D13"))=Dropdown!$AI$6,"-",INDIRECT(CONCATENATE(B40,"!D13"))),"-")</f>
        <v>-</v>
      </c>
      <c r="D40" s="297" t="str">
        <f t="shared" ca="1" si="3"/>
        <v>-</v>
      </c>
      <c r="E40" s="298" t="str">
        <f t="shared" ca="1" si="4"/>
        <v>-</v>
      </c>
      <c r="F40" s="299" t="str">
        <f t="shared" ca="1" si="5"/>
        <v>-</v>
      </c>
      <c r="G40" s="298" t="str">
        <f t="shared" ca="1" si="6"/>
        <v>-</v>
      </c>
      <c r="H40" s="298" t="str">
        <f t="shared" ca="1" si="7"/>
        <v>-</v>
      </c>
      <c r="I40" s="300" t="str">
        <f t="shared" ca="1" si="8"/>
        <v>-</v>
      </c>
      <c r="J40" s="300" t="str">
        <f t="shared" ca="1" si="9"/>
        <v>-</v>
      </c>
      <c r="K40" s="300" t="str">
        <f t="shared" ca="1" si="10"/>
        <v>-</v>
      </c>
      <c r="L40" s="300" t="str">
        <f t="shared" ca="1" si="11"/>
        <v>-</v>
      </c>
      <c r="M40" s="298" t="str">
        <f t="shared" ca="1" si="12"/>
        <v>-</v>
      </c>
      <c r="N40" s="298" t="str">
        <f t="shared" ca="1" si="13"/>
        <v>-</v>
      </c>
      <c r="O40" s="301" t="str">
        <f t="shared" ca="1" si="0"/>
        <v>-</v>
      </c>
      <c r="P40" s="302"/>
      <c r="R40" s="303" t="s">
        <v>179</v>
      </c>
      <c r="S40" s="309" t="str">
        <f t="shared" ca="1" si="1"/>
        <v>-</v>
      </c>
      <c r="T40" s="367" t="str">
        <f t="shared" ca="1" si="14"/>
        <v>-</v>
      </c>
      <c r="U40" s="304" t="s">
        <v>179</v>
      </c>
      <c r="V40" s="304"/>
      <c r="W40" s="89">
        <f t="shared" si="16"/>
        <v>124</v>
      </c>
      <c r="X40" s="308" t="str">
        <f ca="1">INDIRECT(CONCATENATE(Allegati!$A$2,"!i",W40))</f>
        <v xml:space="preserve"> </v>
      </c>
      <c r="Y40" s="89">
        <f t="shared" si="17"/>
        <v>125</v>
      </c>
      <c r="Z40" s="308" t="str">
        <f ca="1">INDIRECT(CONCATENATE(Allegati!$A$2,"!i")&amp;Y40)</f>
        <v xml:space="preserve"> </v>
      </c>
      <c r="AA40" s="374" t="str">
        <f t="shared" ca="1" si="18"/>
        <v>Ja</v>
      </c>
    </row>
    <row r="41" spans="1:27" hidden="1" x14ac:dyDescent="0.25">
      <c r="A41" s="307">
        <v>12</v>
      </c>
      <c r="B41" s="295" t="e">
        <f>#REF!</f>
        <v>#REF!</v>
      </c>
      <c r="C41" s="296" t="str">
        <f ca="1">IFERROR(IF(INDIRECT(CONCATENATE(B41,"!D13"))=Dropdown!$AI$6,"-",INDIRECT(CONCATENATE(B41,"!D13"))),"-")</f>
        <v>-</v>
      </c>
      <c r="D41" s="297" t="str">
        <f t="shared" ca="1" si="3"/>
        <v>-</v>
      </c>
      <c r="E41" s="298" t="str">
        <f t="shared" ca="1" si="4"/>
        <v>-</v>
      </c>
      <c r="F41" s="299" t="str">
        <f t="shared" ca="1" si="5"/>
        <v>-</v>
      </c>
      <c r="G41" s="298" t="str">
        <f t="shared" ca="1" si="6"/>
        <v>-</v>
      </c>
      <c r="H41" s="298" t="str">
        <f t="shared" ca="1" si="7"/>
        <v>-</v>
      </c>
      <c r="I41" s="300" t="str">
        <f t="shared" ca="1" si="8"/>
        <v>-</v>
      </c>
      <c r="J41" s="300" t="str">
        <f t="shared" ca="1" si="9"/>
        <v>-</v>
      </c>
      <c r="K41" s="300" t="str">
        <f t="shared" ca="1" si="10"/>
        <v>-</v>
      </c>
      <c r="L41" s="300" t="str">
        <f t="shared" ca="1" si="11"/>
        <v>-</v>
      </c>
      <c r="M41" s="298" t="str">
        <f t="shared" ca="1" si="12"/>
        <v>-</v>
      </c>
      <c r="N41" s="298" t="str">
        <f t="shared" ca="1" si="13"/>
        <v>-</v>
      </c>
      <c r="O41" s="301" t="str">
        <f t="shared" ca="1" si="0"/>
        <v>-</v>
      </c>
      <c r="P41" s="302"/>
      <c r="R41" s="303" t="s">
        <v>179</v>
      </c>
      <c r="S41" s="309" t="str">
        <f t="shared" ca="1" si="1"/>
        <v>-</v>
      </c>
      <c r="T41" s="367" t="str">
        <f t="shared" ca="1" si="14"/>
        <v>-</v>
      </c>
      <c r="U41" s="304" t="s">
        <v>179</v>
      </c>
      <c r="V41" s="304"/>
      <c r="W41" s="89">
        <f t="shared" si="16"/>
        <v>134</v>
      </c>
      <c r="X41" s="308" t="str">
        <f ca="1">INDIRECT(CONCATENATE(Allegati!$A$2,"!i",W41))</f>
        <v xml:space="preserve"> </v>
      </c>
      <c r="Y41" s="89">
        <f t="shared" si="17"/>
        <v>135</v>
      </c>
      <c r="Z41" s="308" t="str">
        <f ca="1">INDIRECT(CONCATENATE(Allegati!$A$2,"!i")&amp;Y41)</f>
        <v xml:space="preserve"> </v>
      </c>
      <c r="AA41" s="374" t="str">
        <f t="shared" ca="1" si="18"/>
        <v>Ja</v>
      </c>
    </row>
    <row r="42" spans="1:27" hidden="1" x14ac:dyDescent="0.25">
      <c r="A42" s="307">
        <v>13</v>
      </c>
      <c r="B42" s="295" t="e">
        <f>#REF!</f>
        <v>#REF!</v>
      </c>
      <c r="C42" s="296" t="str">
        <f ca="1">IFERROR(IF(INDIRECT(CONCATENATE(B42,"!D13"))=Dropdown!$AI$6,"-",INDIRECT(CONCATENATE(B42,"!D13"))),"-")</f>
        <v>-</v>
      </c>
      <c r="D42" s="297" t="str">
        <f t="shared" ca="1" si="3"/>
        <v>-</v>
      </c>
      <c r="E42" s="298" t="str">
        <f t="shared" ca="1" si="4"/>
        <v>-</v>
      </c>
      <c r="F42" s="299" t="str">
        <f t="shared" ca="1" si="5"/>
        <v>-</v>
      </c>
      <c r="G42" s="298" t="str">
        <f t="shared" ca="1" si="6"/>
        <v>-</v>
      </c>
      <c r="H42" s="298" t="str">
        <f t="shared" ca="1" si="7"/>
        <v>-</v>
      </c>
      <c r="I42" s="300" t="str">
        <f t="shared" ca="1" si="8"/>
        <v>-</v>
      </c>
      <c r="J42" s="300" t="str">
        <f t="shared" ca="1" si="9"/>
        <v>-</v>
      </c>
      <c r="K42" s="300" t="str">
        <f t="shared" ca="1" si="10"/>
        <v>-</v>
      </c>
      <c r="L42" s="300" t="str">
        <f t="shared" ca="1" si="11"/>
        <v>-</v>
      </c>
      <c r="M42" s="298" t="str">
        <f t="shared" ca="1" si="12"/>
        <v>-</v>
      </c>
      <c r="N42" s="298" t="str">
        <f t="shared" ca="1" si="13"/>
        <v>-</v>
      </c>
      <c r="O42" s="301" t="str">
        <f t="shared" ca="1" si="0"/>
        <v>-</v>
      </c>
      <c r="P42" s="302"/>
      <c r="R42" s="303" t="s">
        <v>179</v>
      </c>
      <c r="S42" s="309" t="str">
        <f t="shared" ca="1" si="1"/>
        <v>-</v>
      </c>
      <c r="T42" s="367" t="str">
        <f t="shared" ca="1" si="14"/>
        <v>-</v>
      </c>
      <c r="U42" s="304" t="s">
        <v>179</v>
      </c>
      <c r="V42" s="304"/>
      <c r="W42" s="89">
        <f t="shared" si="16"/>
        <v>144</v>
      </c>
      <c r="X42" s="308" t="str">
        <f ca="1">INDIRECT(CONCATENATE(Allegati!$A$2,"!i",W42))</f>
        <v xml:space="preserve"> </v>
      </c>
      <c r="Y42" s="89">
        <f t="shared" si="17"/>
        <v>145</v>
      </c>
      <c r="Z42" s="308" t="str">
        <f ca="1">INDIRECT(CONCATENATE(Allegati!$A$2,"!i")&amp;Y42)</f>
        <v xml:space="preserve"> </v>
      </c>
      <c r="AA42" s="374" t="str">
        <f t="shared" ca="1" si="18"/>
        <v>Ja</v>
      </c>
    </row>
    <row r="43" spans="1:27" hidden="1" x14ac:dyDescent="0.25">
      <c r="A43" s="307">
        <v>14</v>
      </c>
      <c r="B43" s="295" t="e">
        <f>#REF!</f>
        <v>#REF!</v>
      </c>
      <c r="C43" s="296" t="str">
        <f ca="1">IFERROR(IF(INDIRECT(CONCATENATE(B43,"!D13"))=Dropdown!$AI$6,"-",INDIRECT(CONCATENATE(B43,"!D13"))),"-")</f>
        <v>-</v>
      </c>
      <c r="D43" s="297" t="str">
        <f t="shared" ca="1" si="3"/>
        <v>-</v>
      </c>
      <c r="E43" s="298" t="str">
        <f t="shared" ca="1" si="4"/>
        <v>-</v>
      </c>
      <c r="F43" s="299" t="str">
        <f t="shared" ca="1" si="5"/>
        <v>-</v>
      </c>
      <c r="G43" s="298" t="str">
        <f t="shared" ca="1" si="6"/>
        <v>-</v>
      </c>
      <c r="H43" s="298" t="str">
        <f t="shared" ca="1" si="7"/>
        <v>-</v>
      </c>
      <c r="I43" s="300" t="str">
        <f t="shared" ca="1" si="8"/>
        <v>-</v>
      </c>
      <c r="J43" s="300" t="str">
        <f t="shared" ca="1" si="9"/>
        <v>-</v>
      </c>
      <c r="K43" s="300" t="str">
        <f t="shared" ca="1" si="10"/>
        <v>-</v>
      </c>
      <c r="L43" s="300" t="str">
        <f t="shared" ca="1" si="11"/>
        <v>-</v>
      </c>
      <c r="M43" s="298" t="str">
        <f t="shared" ca="1" si="12"/>
        <v>-</v>
      </c>
      <c r="N43" s="298" t="str">
        <f t="shared" ca="1" si="13"/>
        <v>-</v>
      </c>
      <c r="O43" s="301" t="str">
        <f t="shared" ca="1" si="0"/>
        <v>-</v>
      </c>
      <c r="P43" s="302"/>
      <c r="R43" s="303" t="s">
        <v>179</v>
      </c>
      <c r="S43" s="309" t="str">
        <f t="shared" ca="1" si="1"/>
        <v>-</v>
      </c>
      <c r="T43" s="367" t="str">
        <f t="shared" ca="1" si="14"/>
        <v>-</v>
      </c>
      <c r="U43" s="304" t="s">
        <v>179</v>
      </c>
      <c r="V43" s="304"/>
      <c r="W43" s="89">
        <f t="shared" si="16"/>
        <v>154</v>
      </c>
      <c r="X43" s="308" t="str">
        <f ca="1">INDIRECT(CONCATENATE(Allegati!$A$2,"!i",W43))</f>
        <v xml:space="preserve"> </v>
      </c>
      <c r="Y43" s="89">
        <f t="shared" si="17"/>
        <v>155</v>
      </c>
      <c r="Z43" s="308" t="str">
        <f ca="1">INDIRECT(CONCATENATE(Allegati!$A$2,"!i")&amp;Y43)</f>
        <v xml:space="preserve"> </v>
      </c>
      <c r="AA43" s="374" t="str">
        <f t="shared" ca="1" si="18"/>
        <v>Ja</v>
      </c>
    </row>
    <row r="44" spans="1:27" hidden="1" x14ac:dyDescent="0.25">
      <c r="A44" s="307">
        <v>15</v>
      </c>
      <c r="B44" s="295" t="e">
        <f>#REF!</f>
        <v>#REF!</v>
      </c>
      <c r="C44" s="296" t="str">
        <f ca="1">IFERROR(IF(INDIRECT(CONCATENATE(B44,"!D13"))=Dropdown!$AI$6,"-",INDIRECT(CONCATENATE(B44,"!D13"))),"-")</f>
        <v>-</v>
      </c>
      <c r="D44" s="297" t="str">
        <f t="shared" ca="1" si="3"/>
        <v>-</v>
      </c>
      <c r="E44" s="298" t="str">
        <f t="shared" ca="1" si="4"/>
        <v>-</v>
      </c>
      <c r="F44" s="299" t="str">
        <f t="shared" ca="1" si="5"/>
        <v>-</v>
      </c>
      <c r="G44" s="298" t="str">
        <f t="shared" ca="1" si="6"/>
        <v>-</v>
      </c>
      <c r="H44" s="298" t="str">
        <f t="shared" ca="1" si="7"/>
        <v>-</v>
      </c>
      <c r="I44" s="300" t="str">
        <f t="shared" ca="1" si="8"/>
        <v>-</v>
      </c>
      <c r="J44" s="300" t="str">
        <f t="shared" ca="1" si="9"/>
        <v>-</v>
      </c>
      <c r="K44" s="300" t="str">
        <f t="shared" ca="1" si="10"/>
        <v>-</v>
      </c>
      <c r="L44" s="300" t="str">
        <f t="shared" ca="1" si="11"/>
        <v>-</v>
      </c>
      <c r="M44" s="298" t="str">
        <f t="shared" ca="1" si="12"/>
        <v>-</v>
      </c>
      <c r="N44" s="298" t="str">
        <f t="shared" ca="1" si="13"/>
        <v>-</v>
      </c>
      <c r="O44" s="301" t="str">
        <f t="shared" ca="1" si="0"/>
        <v>-</v>
      </c>
      <c r="P44" s="302"/>
      <c r="R44" s="303" t="s">
        <v>179</v>
      </c>
      <c r="S44" s="309" t="str">
        <f t="shared" ca="1" si="1"/>
        <v>-</v>
      </c>
      <c r="T44" s="367" t="str">
        <f t="shared" ca="1" si="14"/>
        <v>-</v>
      </c>
      <c r="U44" s="304" t="s">
        <v>179</v>
      </c>
      <c r="V44" s="304"/>
      <c r="W44" s="89">
        <f t="shared" si="16"/>
        <v>164</v>
      </c>
      <c r="X44" s="308" t="str">
        <f ca="1">INDIRECT(CONCATENATE(Allegati!$A$2,"!i",W44))</f>
        <v xml:space="preserve"> </v>
      </c>
      <c r="Y44" s="89">
        <f t="shared" si="17"/>
        <v>165</v>
      </c>
      <c r="Z44" s="308" t="str">
        <f ca="1">INDIRECT(CONCATENATE(Allegati!$A$2,"!i")&amp;Y44)</f>
        <v xml:space="preserve"> </v>
      </c>
      <c r="AA44" s="374" t="str">
        <f t="shared" ca="1" si="18"/>
        <v>Ja</v>
      </c>
    </row>
    <row r="45" spans="1:27" hidden="1" x14ac:dyDescent="0.25">
      <c r="A45" s="307">
        <v>16</v>
      </c>
      <c r="B45" s="295" t="e">
        <f>#REF!</f>
        <v>#REF!</v>
      </c>
      <c r="C45" s="296" t="str">
        <f ca="1">IFERROR(IF(INDIRECT(CONCATENATE(B45,"!D13"))=Dropdown!$AI$6,"-",INDIRECT(CONCATENATE(B45,"!D13"))),"-")</f>
        <v>-</v>
      </c>
      <c r="D45" s="297" t="str">
        <f t="shared" ca="1" si="3"/>
        <v>-</v>
      </c>
      <c r="E45" s="298" t="str">
        <f t="shared" ca="1" si="4"/>
        <v>-</v>
      </c>
      <c r="F45" s="299" t="str">
        <f t="shared" ca="1" si="5"/>
        <v>-</v>
      </c>
      <c r="G45" s="298" t="str">
        <f t="shared" ca="1" si="6"/>
        <v>-</v>
      </c>
      <c r="H45" s="298" t="str">
        <f t="shared" ca="1" si="7"/>
        <v>-</v>
      </c>
      <c r="I45" s="300" t="str">
        <f t="shared" ca="1" si="8"/>
        <v>-</v>
      </c>
      <c r="J45" s="300" t="str">
        <f t="shared" ca="1" si="9"/>
        <v>-</v>
      </c>
      <c r="K45" s="300" t="str">
        <f t="shared" ca="1" si="10"/>
        <v>-</v>
      </c>
      <c r="L45" s="300" t="str">
        <f t="shared" ca="1" si="11"/>
        <v>-</v>
      </c>
      <c r="M45" s="298" t="str">
        <f t="shared" ca="1" si="12"/>
        <v>-</v>
      </c>
      <c r="N45" s="298" t="str">
        <f t="shared" ca="1" si="13"/>
        <v>-</v>
      </c>
      <c r="O45" s="301" t="str">
        <f t="shared" ca="1" si="0"/>
        <v>-</v>
      </c>
      <c r="P45" s="302"/>
      <c r="R45" s="303" t="s">
        <v>179</v>
      </c>
      <c r="S45" s="309" t="str">
        <f t="shared" ca="1" si="1"/>
        <v>-</v>
      </c>
      <c r="T45" s="367" t="str">
        <f t="shared" ca="1" si="14"/>
        <v>-</v>
      </c>
      <c r="U45" s="304" t="s">
        <v>179</v>
      </c>
      <c r="V45" s="304"/>
      <c r="W45" s="89">
        <f t="shared" si="16"/>
        <v>174</v>
      </c>
      <c r="X45" s="308" t="str">
        <f ca="1">INDIRECT(CONCATENATE(Allegati!$A$2,"!i",W45))</f>
        <v xml:space="preserve"> </v>
      </c>
      <c r="Y45" s="89">
        <f t="shared" si="17"/>
        <v>175</v>
      </c>
      <c r="Z45" s="308" t="str">
        <f ca="1">INDIRECT(CONCATENATE(Allegati!$A$2,"!i")&amp;Y45)</f>
        <v xml:space="preserve"> </v>
      </c>
      <c r="AA45" s="374" t="str">
        <f t="shared" ca="1" si="18"/>
        <v>Ja</v>
      </c>
    </row>
    <row r="46" spans="1:27" hidden="1" x14ac:dyDescent="0.25">
      <c r="A46" s="307">
        <v>17</v>
      </c>
      <c r="B46" s="295" t="e">
        <f>#REF!</f>
        <v>#REF!</v>
      </c>
      <c r="C46" s="296" t="str">
        <f ca="1">IFERROR(IF(INDIRECT(CONCATENATE(B46,"!D13"))=Dropdown!$AI$6,"-",INDIRECT(CONCATENATE(B46,"!D13"))),"-")</f>
        <v>-</v>
      </c>
      <c r="D46" s="297" t="str">
        <f t="shared" ca="1" si="3"/>
        <v>-</v>
      </c>
      <c r="E46" s="298" t="str">
        <f t="shared" ca="1" si="4"/>
        <v>-</v>
      </c>
      <c r="F46" s="299" t="str">
        <f t="shared" ca="1" si="5"/>
        <v>-</v>
      </c>
      <c r="G46" s="298" t="str">
        <f t="shared" ca="1" si="6"/>
        <v>-</v>
      </c>
      <c r="H46" s="298" t="str">
        <f t="shared" ca="1" si="7"/>
        <v>-</v>
      </c>
      <c r="I46" s="300" t="str">
        <f t="shared" ca="1" si="8"/>
        <v>-</v>
      </c>
      <c r="J46" s="300" t="str">
        <f t="shared" ca="1" si="9"/>
        <v>-</v>
      </c>
      <c r="K46" s="300" t="str">
        <f t="shared" ca="1" si="10"/>
        <v>-</v>
      </c>
      <c r="L46" s="300" t="str">
        <f t="shared" ca="1" si="11"/>
        <v>-</v>
      </c>
      <c r="M46" s="298" t="str">
        <f t="shared" ca="1" si="12"/>
        <v>-</v>
      </c>
      <c r="N46" s="298" t="str">
        <f t="shared" ca="1" si="13"/>
        <v>-</v>
      </c>
      <c r="O46" s="301" t="str">
        <f t="shared" ca="1" si="0"/>
        <v>-</v>
      </c>
      <c r="P46" s="302"/>
      <c r="R46" s="303" t="s">
        <v>179</v>
      </c>
      <c r="S46" s="309" t="str">
        <f t="shared" ca="1" si="1"/>
        <v>-</v>
      </c>
      <c r="T46" s="367" t="str">
        <f t="shared" ca="1" si="14"/>
        <v>-</v>
      </c>
      <c r="U46" s="304" t="s">
        <v>179</v>
      </c>
      <c r="V46" s="304"/>
      <c r="W46" s="89">
        <f t="shared" si="16"/>
        <v>184</v>
      </c>
      <c r="X46" s="308" t="str">
        <f ca="1">INDIRECT(CONCATENATE(Allegati!$A$2,"!i",W46))</f>
        <v xml:space="preserve"> </v>
      </c>
      <c r="Y46" s="89">
        <f t="shared" si="17"/>
        <v>185</v>
      </c>
      <c r="Z46" s="308" t="str">
        <f ca="1">INDIRECT(CONCATENATE(Allegati!$A$2,"!i")&amp;Y46)</f>
        <v xml:space="preserve"> </v>
      </c>
      <c r="AA46" s="374" t="str">
        <f t="shared" ca="1" si="18"/>
        <v>Ja</v>
      </c>
    </row>
    <row r="47" spans="1:27" hidden="1" x14ac:dyDescent="0.25">
      <c r="A47" s="307">
        <v>18</v>
      </c>
      <c r="B47" s="295" t="e">
        <f>#REF!</f>
        <v>#REF!</v>
      </c>
      <c r="C47" s="296" t="str">
        <f ca="1">IFERROR(IF(INDIRECT(CONCATENATE(B47,"!D13"))=Dropdown!$AI$6,"-",INDIRECT(CONCATENATE(B47,"!D13"))),"-")</f>
        <v>-</v>
      </c>
      <c r="D47" s="297" t="str">
        <f t="shared" ca="1" si="3"/>
        <v>-</v>
      </c>
      <c r="E47" s="298" t="str">
        <f t="shared" ca="1" si="4"/>
        <v>-</v>
      </c>
      <c r="F47" s="299" t="str">
        <f t="shared" ca="1" si="5"/>
        <v>-</v>
      </c>
      <c r="G47" s="298" t="str">
        <f t="shared" ca="1" si="6"/>
        <v>-</v>
      </c>
      <c r="H47" s="298" t="str">
        <f t="shared" ca="1" si="7"/>
        <v>-</v>
      </c>
      <c r="I47" s="300" t="str">
        <f t="shared" ca="1" si="8"/>
        <v>-</v>
      </c>
      <c r="J47" s="300" t="str">
        <f t="shared" ca="1" si="9"/>
        <v>-</v>
      </c>
      <c r="K47" s="300" t="str">
        <f t="shared" ca="1" si="10"/>
        <v>-</v>
      </c>
      <c r="L47" s="300" t="str">
        <f t="shared" ca="1" si="11"/>
        <v>-</v>
      </c>
      <c r="M47" s="298" t="str">
        <f t="shared" ca="1" si="12"/>
        <v>-</v>
      </c>
      <c r="N47" s="298" t="str">
        <f t="shared" ca="1" si="13"/>
        <v>-</v>
      </c>
      <c r="O47" s="301" t="str">
        <f t="shared" ca="1" si="0"/>
        <v>-</v>
      </c>
      <c r="P47" s="302"/>
      <c r="R47" s="303" t="s">
        <v>179</v>
      </c>
      <c r="S47" s="309" t="str">
        <f t="shared" ca="1" si="1"/>
        <v>-</v>
      </c>
      <c r="T47" s="367" t="str">
        <f t="shared" ca="1" si="14"/>
        <v>-</v>
      </c>
      <c r="U47" s="304" t="s">
        <v>179</v>
      </c>
      <c r="V47" s="304"/>
      <c r="W47" s="89">
        <f t="shared" si="16"/>
        <v>194</v>
      </c>
      <c r="X47" s="308" t="str">
        <f ca="1">INDIRECT(CONCATENATE(Allegati!$A$2,"!i",W47))</f>
        <v xml:space="preserve"> </v>
      </c>
      <c r="Y47" s="89">
        <f t="shared" si="17"/>
        <v>195</v>
      </c>
      <c r="Z47" s="308" t="str">
        <f ca="1">INDIRECT(CONCATENATE(Allegati!$A$2,"!i")&amp;Y47)</f>
        <v xml:space="preserve"> </v>
      </c>
      <c r="AA47" s="374" t="str">
        <f t="shared" ca="1" si="18"/>
        <v>Ja</v>
      </c>
    </row>
    <row r="48" spans="1:27" hidden="1" x14ac:dyDescent="0.25">
      <c r="A48" s="307">
        <v>19</v>
      </c>
      <c r="B48" s="295" t="e">
        <f>#REF!</f>
        <v>#REF!</v>
      </c>
      <c r="C48" s="296" t="str">
        <f ca="1">IFERROR(IF(INDIRECT(CONCATENATE(B48,"!D13"))=Dropdown!$AI$6,"-",INDIRECT(CONCATENATE(B48,"!D13"))),"-")</f>
        <v>-</v>
      </c>
      <c r="D48" s="297" t="str">
        <f t="shared" ca="1" si="3"/>
        <v>-</v>
      </c>
      <c r="E48" s="298" t="str">
        <f t="shared" ca="1" si="4"/>
        <v>-</v>
      </c>
      <c r="F48" s="299" t="str">
        <f t="shared" ca="1" si="5"/>
        <v>-</v>
      </c>
      <c r="G48" s="298" t="str">
        <f t="shared" ca="1" si="6"/>
        <v>-</v>
      </c>
      <c r="H48" s="298" t="str">
        <f t="shared" ca="1" si="7"/>
        <v>-</v>
      </c>
      <c r="I48" s="300" t="str">
        <f t="shared" ca="1" si="8"/>
        <v>-</v>
      </c>
      <c r="J48" s="300" t="str">
        <f t="shared" ca="1" si="9"/>
        <v>-</v>
      </c>
      <c r="K48" s="300" t="str">
        <f t="shared" ca="1" si="10"/>
        <v>-</v>
      </c>
      <c r="L48" s="300" t="str">
        <f t="shared" ca="1" si="11"/>
        <v>-</v>
      </c>
      <c r="M48" s="298" t="str">
        <f t="shared" ca="1" si="12"/>
        <v>-</v>
      </c>
      <c r="N48" s="298" t="str">
        <f t="shared" ca="1" si="13"/>
        <v>-</v>
      </c>
      <c r="O48" s="301" t="str">
        <f t="shared" ca="1" si="0"/>
        <v>-</v>
      </c>
      <c r="P48" s="302"/>
      <c r="R48" s="303" t="s">
        <v>179</v>
      </c>
      <c r="S48" s="309" t="str">
        <f t="shared" ca="1" si="1"/>
        <v>-</v>
      </c>
      <c r="T48" s="367" t="str">
        <f t="shared" ca="1" si="14"/>
        <v>-</v>
      </c>
      <c r="U48" s="304" t="s">
        <v>179</v>
      </c>
      <c r="V48" s="304"/>
      <c r="W48" s="89">
        <f t="shared" si="16"/>
        <v>204</v>
      </c>
      <c r="X48" s="308" t="str">
        <f ca="1">INDIRECT(CONCATENATE(Allegati!$A$2,"!i",W48))</f>
        <v xml:space="preserve"> </v>
      </c>
      <c r="Y48" s="89">
        <f t="shared" si="17"/>
        <v>205</v>
      </c>
      <c r="Z48" s="308" t="str">
        <f ca="1">INDIRECT(CONCATENATE(Allegati!$A$2,"!i")&amp;Y48)</f>
        <v xml:space="preserve"> </v>
      </c>
      <c r="AA48" s="374" t="str">
        <f t="shared" ca="1" si="18"/>
        <v>Ja</v>
      </c>
    </row>
    <row r="49" spans="1:27" hidden="1" x14ac:dyDescent="0.25">
      <c r="A49" s="307">
        <v>20</v>
      </c>
      <c r="B49" s="295" t="e">
        <f>#REF!</f>
        <v>#REF!</v>
      </c>
      <c r="C49" s="296" t="str">
        <f ca="1">IFERROR(IF(INDIRECT(CONCATENATE(B49,"!D13"))=Dropdown!$AI$6,"-",INDIRECT(CONCATENATE(B49,"!D13"))),"-")</f>
        <v>-</v>
      </c>
      <c r="D49" s="297" t="str">
        <f t="shared" ca="1" si="3"/>
        <v>-</v>
      </c>
      <c r="E49" s="298" t="str">
        <f t="shared" ca="1" si="4"/>
        <v>-</v>
      </c>
      <c r="F49" s="299" t="str">
        <f t="shared" ca="1" si="5"/>
        <v>-</v>
      </c>
      <c r="G49" s="298" t="str">
        <f t="shared" ca="1" si="6"/>
        <v>-</v>
      </c>
      <c r="H49" s="298" t="str">
        <f t="shared" ca="1" si="7"/>
        <v>-</v>
      </c>
      <c r="I49" s="300" t="str">
        <f t="shared" ca="1" si="8"/>
        <v>-</v>
      </c>
      <c r="J49" s="300" t="str">
        <f t="shared" ca="1" si="9"/>
        <v>-</v>
      </c>
      <c r="K49" s="300" t="str">
        <f t="shared" ca="1" si="10"/>
        <v>-</v>
      </c>
      <c r="L49" s="300" t="str">
        <f t="shared" ca="1" si="11"/>
        <v>-</v>
      </c>
      <c r="M49" s="298" t="str">
        <f t="shared" ca="1" si="12"/>
        <v>-</v>
      </c>
      <c r="N49" s="298" t="str">
        <f t="shared" ca="1" si="13"/>
        <v>-</v>
      </c>
      <c r="O49" s="301" t="str">
        <f t="shared" ca="1" si="0"/>
        <v>-</v>
      </c>
      <c r="P49" s="302"/>
      <c r="R49" s="303" t="s">
        <v>179</v>
      </c>
      <c r="S49" s="309" t="str">
        <f t="shared" ca="1" si="1"/>
        <v>-</v>
      </c>
      <c r="T49" s="367" t="str">
        <f t="shared" ca="1" si="14"/>
        <v>-</v>
      </c>
      <c r="U49" s="304" t="s">
        <v>179</v>
      </c>
      <c r="V49" s="304"/>
      <c r="W49" s="89">
        <f t="shared" si="16"/>
        <v>214</v>
      </c>
      <c r="X49" s="308" t="str">
        <f ca="1">INDIRECT(CONCATENATE(Allegati!$A$2,"!i",W49))</f>
        <v xml:space="preserve"> </v>
      </c>
      <c r="Y49" s="89">
        <f t="shared" si="17"/>
        <v>215</v>
      </c>
      <c r="Z49" s="308" t="str">
        <f ca="1">INDIRECT(CONCATENATE(Allegati!$A$2,"!i")&amp;Y49)</f>
        <v xml:space="preserve"> </v>
      </c>
      <c r="AA49" s="374" t="str">
        <f t="shared" ca="1" si="18"/>
        <v>Ja</v>
      </c>
    </row>
    <row r="50" spans="1:27" hidden="1" x14ac:dyDescent="0.25">
      <c r="A50" s="307">
        <v>21</v>
      </c>
      <c r="B50" s="295" t="e">
        <f>#REF!</f>
        <v>#REF!</v>
      </c>
      <c r="C50" s="296" t="str">
        <f ca="1">IFERROR(IF(INDIRECT(CONCATENATE(B50,"!D13"))=Dropdown!$AI$6,"-",INDIRECT(CONCATENATE(B50,"!D13"))),"-")</f>
        <v>-</v>
      </c>
      <c r="D50" s="297" t="str">
        <f t="shared" ca="1" si="3"/>
        <v>-</v>
      </c>
      <c r="E50" s="298" t="str">
        <f t="shared" ca="1" si="4"/>
        <v>-</v>
      </c>
      <c r="F50" s="299" t="str">
        <f t="shared" ca="1" si="5"/>
        <v>-</v>
      </c>
      <c r="G50" s="298" t="str">
        <f t="shared" ca="1" si="6"/>
        <v>-</v>
      </c>
      <c r="H50" s="298" t="str">
        <f t="shared" ca="1" si="7"/>
        <v>-</v>
      </c>
      <c r="I50" s="300" t="str">
        <f t="shared" ca="1" si="8"/>
        <v>-</v>
      </c>
      <c r="J50" s="300" t="str">
        <f t="shared" ca="1" si="9"/>
        <v>-</v>
      </c>
      <c r="K50" s="300" t="str">
        <f t="shared" ca="1" si="10"/>
        <v>-</v>
      </c>
      <c r="L50" s="300" t="str">
        <f t="shared" ca="1" si="11"/>
        <v>-</v>
      </c>
      <c r="M50" s="298" t="str">
        <f t="shared" ca="1" si="12"/>
        <v>-</v>
      </c>
      <c r="N50" s="298" t="str">
        <f t="shared" ca="1" si="13"/>
        <v>-</v>
      </c>
      <c r="O50" s="301" t="str">
        <f t="shared" ca="1" si="0"/>
        <v>-</v>
      </c>
      <c r="P50" s="302"/>
      <c r="R50" s="303" t="s">
        <v>179</v>
      </c>
      <c r="S50" s="309" t="str">
        <f t="shared" ca="1" si="1"/>
        <v>-</v>
      </c>
      <c r="T50" s="367" t="str">
        <f t="shared" ca="1" si="14"/>
        <v>-</v>
      </c>
      <c r="U50" s="304" t="s">
        <v>179</v>
      </c>
      <c r="V50" s="304"/>
      <c r="W50" s="89">
        <f t="shared" si="16"/>
        <v>224</v>
      </c>
      <c r="X50" s="308" t="str">
        <f ca="1">INDIRECT(CONCATENATE(Allegati!$A$2,"!i",W50))</f>
        <v xml:space="preserve"> </v>
      </c>
      <c r="Y50" s="89">
        <f t="shared" si="17"/>
        <v>225</v>
      </c>
      <c r="Z50" s="308" t="str">
        <f ca="1">INDIRECT(CONCATENATE(Allegati!$A$2,"!i")&amp;Y50)</f>
        <v xml:space="preserve"> </v>
      </c>
      <c r="AA50" s="374" t="str">
        <f t="shared" ca="1" si="18"/>
        <v>Ja</v>
      </c>
    </row>
    <row r="51" spans="1:27" hidden="1" x14ac:dyDescent="0.25">
      <c r="A51" s="307">
        <v>22</v>
      </c>
      <c r="B51" s="295" t="e">
        <f>#REF!</f>
        <v>#REF!</v>
      </c>
      <c r="C51" s="296" t="str">
        <f ca="1">IFERROR(IF(INDIRECT(CONCATENATE(B51,"!D13"))=Dropdown!$AI$6,"-",INDIRECT(CONCATENATE(B51,"!D13"))),"-")</f>
        <v>-</v>
      </c>
      <c r="D51" s="297" t="str">
        <f t="shared" ca="1" si="3"/>
        <v>-</v>
      </c>
      <c r="E51" s="298" t="str">
        <f t="shared" ca="1" si="4"/>
        <v>-</v>
      </c>
      <c r="F51" s="299" t="str">
        <f t="shared" ca="1" si="5"/>
        <v>-</v>
      </c>
      <c r="G51" s="298" t="str">
        <f t="shared" ca="1" si="6"/>
        <v>-</v>
      </c>
      <c r="H51" s="298" t="str">
        <f t="shared" ca="1" si="7"/>
        <v>-</v>
      </c>
      <c r="I51" s="300" t="str">
        <f t="shared" ca="1" si="8"/>
        <v>-</v>
      </c>
      <c r="J51" s="300" t="str">
        <f t="shared" ca="1" si="9"/>
        <v>-</v>
      </c>
      <c r="K51" s="300" t="str">
        <f t="shared" ca="1" si="10"/>
        <v>-</v>
      </c>
      <c r="L51" s="300" t="str">
        <f t="shared" ca="1" si="11"/>
        <v>-</v>
      </c>
      <c r="M51" s="298" t="str">
        <f t="shared" ca="1" si="12"/>
        <v>-</v>
      </c>
      <c r="N51" s="298" t="str">
        <f t="shared" ca="1" si="13"/>
        <v>-</v>
      </c>
      <c r="O51" s="301" t="str">
        <f t="shared" ca="1" si="0"/>
        <v>-</v>
      </c>
      <c r="P51" s="302"/>
      <c r="R51" s="303" t="s">
        <v>179</v>
      </c>
      <c r="S51" s="309" t="str">
        <f t="shared" ca="1" si="1"/>
        <v>-</v>
      </c>
      <c r="T51" s="367" t="str">
        <f t="shared" ca="1" si="14"/>
        <v>-</v>
      </c>
      <c r="U51" s="304" t="s">
        <v>179</v>
      </c>
      <c r="V51" s="304"/>
      <c r="W51" s="89">
        <f t="shared" si="16"/>
        <v>234</v>
      </c>
      <c r="X51" s="308" t="str">
        <f ca="1">INDIRECT(CONCATENATE(Allegati!$A$2,"!i",W51))</f>
        <v xml:space="preserve"> </v>
      </c>
      <c r="Y51" s="89">
        <f t="shared" si="17"/>
        <v>235</v>
      </c>
      <c r="Z51" s="308" t="str">
        <f ca="1">INDIRECT(CONCATENATE(Allegati!$A$2,"!i")&amp;Y51)</f>
        <v xml:space="preserve"> </v>
      </c>
      <c r="AA51" s="374" t="str">
        <f t="shared" ca="1" si="18"/>
        <v>Ja</v>
      </c>
    </row>
    <row r="52" spans="1:27" hidden="1" x14ac:dyDescent="0.25">
      <c r="A52" s="307">
        <v>23</v>
      </c>
      <c r="B52" s="295" t="e">
        <f>#REF!</f>
        <v>#REF!</v>
      </c>
      <c r="C52" s="296" t="str">
        <f ca="1">IFERROR(IF(INDIRECT(CONCATENATE(B52,"!D13"))=Dropdown!$AI$6,"-",INDIRECT(CONCATENATE(B52,"!D13"))),"-")</f>
        <v>-</v>
      </c>
      <c r="D52" s="297" t="str">
        <f t="shared" ca="1" si="3"/>
        <v>-</v>
      </c>
      <c r="E52" s="298" t="str">
        <f t="shared" ca="1" si="4"/>
        <v>-</v>
      </c>
      <c r="F52" s="299" t="str">
        <f t="shared" ca="1" si="5"/>
        <v>-</v>
      </c>
      <c r="G52" s="298" t="str">
        <f t="shared" ca="1" si="6"/>
        <v>-</v>
      </c>
      <c r="H52" s="298" t="str">
        <f t="shared" ca="1" si="7"/>
        <v>-</v>
      </c>
      <c r="I52" s="300" t="str">
        <f t="shared" ca="1" si="8"/>
        <v>-</v>
      </c>
      <c r="J52" s="300" t="str">
        <f t="shared" ca="1" si="9"/>
        <v>-</v>
      </c>
      <c r="K52" s="300" t="str">
        <f t="shared" ca="1" si="10"/>
        <v>-</v>
      </c>
      <c r="L52" s="300" t="str">
        <f t="shared" ca="1" si="11"/>
        <v>-</v>
      </c>
      <c r="M52" s="298" t="str">
        <f t="shared" ca="1" si="12"/>
        <v>-</v>
      </c>
      <c r="N52" s="298" t="str">
        <f t="shared" ca="1" si="13"/>
        <v>-</v>
      </c>
      <c r="O52" s="301" t="str">
        <f t="shared" ca="1" si="0"/>
        <v>-</v>
      </c>
      <c r="P52" s="302"/>
      <c r="R52" s="303" t="s">
        <v>179</v>
      </c>
      <c r="S52" s="309" t="str">
        <f t="shared" ca="1" si="1"/>
        <v>-</v>
      </c>
      <c r="T52" s="367" t="str">
        <f t="shared" ca="1" si="14"/>
        <v>-</v>
      </c>
      <c r="U52" s="304" t="s">
        <v>179</v>
      </c>
      <c r="V52" s="304"/>
      <c r="W52" s="89">
        <f t="shared" si="16"/>
        <v>244</v>
      </c>
      <c r="X52" s="308" t="str">
        <f ca="1">INDIRECT(CONCATENATE(Allegati!$A$2,"!i",W52))</f>
        <v xml:space="preserve"> </v>
      </c>
      <c r="Y52" s="89">
        <f t="shared" si="17"/>
        <v>245</v>
      </c>
      <c r="Z52" s="308" t="str">
        <f ca="1">INDIRECT(CONCATENATE(Allegati!$A$2,"!i")&amp;Y52)</f>
        <v xml:space="preserve"> </v>
      </c>
      <c r="AA52" s="374" t="str">
        <f t="shared" ca="1" si="18"/>
        <v>Ja</v>
      </c>
    </row>
    <row r="53" spans="1:27" hidden="1" x14ac:dyDescent="0.25">
      <c r="A53" s="307">
        <v>24</v>
      </c>
      <c r="B53" s="295" t="e">
        <f>#REF!</f>
        <v>#REF!</v>
      </c>
      <c r="C53" s="296" t="str">
        <f ca="1">IFERROR(IF(INDIRECT(CONCATENATE(B53,"!D13"))=Dropdown!$AI$6,"-",INDIRECT(CONCATENATE(B53,"!D13"))),"-")</f>
        <v>-</v>
      </c>
      <c r="D53" s="297" t="str">
        <f t="shared" ca="1" si="3"/>
        <v>-</v>
      </c>
      <c r="E53" s="298" t="str">
        <f t="shared" ca="1" si="4"/>
        <v>-</v>
      </c>
      <c r="F53" s="299" t="str">
        <f t="shared" ca="1" si="5"/>
        <v>-</v>
      </c>
      <c r="G53" s="298" t="str">
        <f t="shared" ca="1" si="6"/>
        <v>-</v>
      </c>
      <c r="H53" s="298" t="str">
        <f t="shared" ca="1" si="7"/>
        <v>-</v>
      </c>
      <c r="I53" s="300" t="str">
        <f t="shared" ca="1" si="8"/>
        <v>-</v>
      </c>
      <c r="J53" s="300" t="str">
        <f t="shared" ca="1" si="9"/>
        <v>-</v>
      </c>
      <c r="K53" s="300" t="str">
        <f t="shared" ca="1" si="10"/>
        <v>-</v>
      </c>
      <c r="L53" s="300" t="str">
        <f t="shared" ca="1" si="11"/>
        <v>-</v>
      </c>
      <c r="M53" s="298" t="str">
        <f t="shared" ca="1" si="12"/>
        <v>-</v>
      </c>
      <c r="N53" s="298" t="str">
        <f t="shared" ca="1" si="13"/>
        <v>-</v>
      </c>
      <c r="O53" s="301" t="str">
        <f t="shared" ca="1" si="0"/>
        <v>-</v>
      </c>
      <c r="P53" s="302"/>
      <c r="R53" s="303" t="s">
        <v>179</v>
      </c>
      <c r="S53" s="309" t="str">
        <f t="shared" ca="1" si="1"/>
        <v>-</v>
      </c>
      <c r="T53" s="367" t="str">
        <f t="shared" ca="1" si="14"/>
        <v>-</v>
      </c>
      <c r="U53" s="304" t="s">
        <v>179</v>
      </c>
      <c r="V53" s="304"/>
      <c r="W53" s="89">
        <f t="shared" si="16"/>
        <v>254</v>
      </c>
      <c r="X53" s="308" t="str">
        <f ca="1">INDIRECT(CONCATENATE(Allegati!$A$2,"!i",W53))</f>
        <v xml:space="preserve"> </v>
      </c>
      <c r="Y53" s="89">
        <f t="shared" si="17"/>
        <v>255</v>
      </c>
      <c r="Z53" s="308" t="str">
        <f ca="1">INDIRECT(CONCATENATE(Allegati!$A$2,"!i")&amp;Y53)</f>
        <v xml:space="preserve"> </v>
      </c>
      <c r="AA53" s="374" t="str">
        <f t="shared" ca="1" si="18"/>
        <v>Ja</v>
      </c>
    </row>
    <row r="54" spans="1:27" ht="13" hidden="1" thickBot="1" x14ac:dyDescent="0.3">
      <c r="A54" s="369">
        <v>25</v>
      </c>
      <c r="B54" s="295" t="e">
        <f>#REF!</f>
        <v>#REF!</v>
      </c>
      <c r="C54" s="296" t="str">
        <f ca="1">IFERROR(IF(INDIRECT(CONCATENATE(B54,"!D13"))=Dropdown!$AI$6,"-",INDIRECT(CONCATENATE(B54,"!D13"))),"-")</f>
        <v>-</v>
      </c>
      <c r="D54" s="297" t="str">
        <f t="shared" ca="1" si="3"/>
        <v>-</v>
      </c>
      <c r="E54" s="298" t="str">
        <f t="shared" ca="1" si="4"/>
        <v>-</v>
      </c>
      <c r="F54" s="299" t="str">
        <f t="shared" ca="1" si="5"/>
        <v>-</v>
      </c>
      <c r="G54" s="298" t="str">
        <f t="shared" ca="1" si="6"/>
        <v>-</v>
      </c>
      <c r="H54" s="298" t="str">
        <f t="shared" ca="1" si="7"/>
        <v>-</v>
      </c>
      <c r="I54" s="300" t="str">
        <f t="shared" ca="1" si="8"/>
        <v>-</v>
      </c>
      <c r="J54" s="300" t="str">
        <f t="shared" ca="1" si="9"/>
        <v>-</v>
      </c>
      <c r="K54" s="300" t="str">
        <f t="shared" ca="1" si="10"/>
        <v>-</v>
      </c>
      <c r="L54" s="300" t="str">
        <f t="shared" ca="1" si="11"/>
        <v>-</v>
      </c>
      <c r="M54" s="298" t="str">
        <f t="shared" ca="1" si="12"/>
        <v>-</v>
      </c>
      <c r="N54" s="298" t="str">
        <f t="shared" ca="1" si="13"/>
        <v>-</v>
      </c>
      <c r="O54" s="301" t="str">
        <f t="shared" ca="1" si="0"/>
        <v>-</v>
      </c>
      <c r="P54" s="302"/>
      <c r="R54" s="303" t="s">
        <v>179</v>
      </c>
      <c r="S54" s="309" t="str">
        <f t="shared" ca="1" si="1"/>
        <v>-</v>
      </c>
      <c r="T54" s="341" t="str">
        <f t="shared" ca="1" si="14"/>
        <v>-</v>
      </c>
      <c r="U54" s="310" t="s">
        <v>179</v>
      </c>
      <c r="V54" s="310"/>
      <c r="W54" s="286">
        <f t="shared" si="16"/>
        <v>264</v>
      </c>
      <c r="X54" s="311" t="str">
        <f ca="1">INDIRECT(CONCATENATE(Allegati!$A$2,"!i",W54))</f>
        <v xml:space="preserve"> </v>
      </c>
      <c r="Y54" s="286">
        <f t="shared" si="17"/>
        <v>265</v>
      </c>
      <c r="Z54" s="311" t="str">
        <f ca="1">INDIRECT(CONCATENATE(Allegati!$A$2,"!i")&amp;Y54)</f>
        <v xml:space="preserve"> </v>
      </c>
      <c r="AA54" s="375" t="str">
        <f t="shared" ca="1" si="18"/>
        <v>Ja</v>
      </c>
    </row>
    <row r="55" spans="1:27" ht="16.149999999999999" customHeight="1" thickBot="1" x14ac:dyDescent="0.35">
      <c r="A55" s="379" t="str">
        <f ca="1">OFFSET(Sprachen!A247,0,'Informazioni generali'!$B$4-1,1,1)</f>
        <v>Totale</v>
      </c>
      <c r="B55" s="279"/>
      <c r="C55" s="234"/>
      <c r="D55" s="234"/>
      <c r="E55" s="236">
        <f ca="1">SUM(E30:E39)</f>
        <v>0</v>
      </c>
      <c r="F55" s="237"/>
      <c r="G55" s="236">
        <f ca="1">SUM(G30:G39)</f>
        <v>0</v>
      </c>
      <c r="H55" s="236">
        <f ca="1">SUM(H30:H39)</f>
        <v>0</v>
      </c>
      <c r="I55" s="235"/>
      <c r="J55" s="235"/>
      <c r="K55" s="235"/>
      <c r="L55" s="235"/>
      <c r="M55" s="236">
        <f ca="1">SUM(M30:M39)</f>
        <v>0</v>
      </c>
      <c r="N55" s="236">
        <f ca="1">SUM(N30:N39)</f>
        <v>0</v>
      </c>
      <c r="O55" s="238">
        <f ca="1">SUM(O30:O39)</f>
        <v>0</v>
      </c>
      <c r="P55" s="380">
        <f ca="1">MAX(O55-D27,0)</f>
        <v>0</v>
      </c>
      <c r="R55" s="394"/>
      <c r="S55" s="395">
        <f ca="1">SUM(S30:S39)</f>
        <v>0</v>
      </c>
    </row>
    <row r="56" spans="1:27" x14ac:dyDescent="0.25">
      <c r="A56" t="str">
        <f ca="1">OFFSET(Sprachen!A246,0,'Informazioni generali'!$B$4-1,1,1)</f>
        <v>Commenti:</v>
      </c>
    </row>
    <row r="62" spans="1:27" x14ac:dyDescent="0.25">
      <c r="H62" s="34"/>
      <c r="I62" s="34"/>
      <c r="J62" s="34"/>
      <c r="K62" s="34"/>
      <c r="Q62" s="78" t="str">
        <f ca="1">OFFSET(Sprachen!A248,0,'Informazioni generali'!$B$4-1,1,1)</f>
        <v>Area di stampa</v>
      </c>
      <c r="R62" s="28"/>
    </row>
    <row r="63" spans="1:27" x14ac:dyDescent="0.25">
      <c r="H63" s="34"/>
      <c r="I63" s="34"/>
      <c r="J63" s="34"/>
      <c r="K63" s="34"/>
      <c r="Q63" s="56"/>
      <c r="R63" s="90"/>
    </row>
    <row r="64" spans="1:27" x14ac:dyDescent="0.25">
      <c r="H64" s="34"/>
      <c r="I64" s="34"/>
      <c r="J64" s="34"/>
      <c r="K64" s="34"/>
    </row>
    <row r="65" spans="8:13" ht="12.75" customHeight="1" x14ac:dyDescent="0.25">
      <c r="H65" s="34"/>
      <c r="I65" s="34"/>
      <c r="J65" s="34"/>
      <c r="K65" s="34"/>
    </row>
    <row r="66" spans="8:13" x14ac:dyDescent="0.25">
      <c r="H66" s="34"/>
      <c r="I66" s="34"/>
      <c r="J66" s="34"/>
      <c r="K66" s="34"/>
      <c r="L66" s="34"/>
      <c r="M66" s="34"/>
    </row>
    <row r="67" spans="8:13" x14ac:dyDescent="0.25">
      <c r="H67" s="34"/>
      <c r="I67" s="34"/>
      <c r="J67" s="34"/>
      <c r="K67" s="34"/>
    </row>
    <row r="68" spans="8:13" x14ac:dyDescent="0.25">
      <c r="H68" s="34"/>
      <c r="I68" s="34"/>
      <c r="J68" s="34"/>
      <c r="K68" s="34"/>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111" spans="1:8" x14ac:dyDescent="0.25">
      <c r="A111" s="123"/>
      <c r="B111" s="123"/>
      <c r="C111" s="123"/>
      <c r="D111" s="123"/>
      <c r="E111" s="123"/>
      <c r="F111" s="123"/>
      <c r="G111" s="123"/>
      <c r="H111" s="68"/>
    </row>
    <row r="112" spans="1:8" x14ac:dyDescent="0.25">
      <c r="A112" s="123"/>
      <c r="B112" s="123"/>
      <c r="C112" s="123"/>
      <c r="D112" s="123"/>
      <c r="E112" s="123"/>
      <c r="F112" s="123"/>
      <c r="G112" s="123"/>
      <c r="H112" s="68"/>
    </row>
    <row r="113" spans="1:8" x14ac:dyDescent="0.25">
      <c r="A113" s="123"/>
      <c r="B113" s="123"/>
      <c r="C113" s="123"/>
      <c r="D113" s="123"/>
      <c r="E113" s="123"/>
      <c r="F113" s="123"/>
      <c r="G113" s="123"/>
      <c r="H113" s="68"/>
    </row>
    <row r="114" spans="1:8" x14ac:dyDescent="0.25">
      <c r="A114" s="123"/>
      <c r="B114" s="123"/>
      <c r="C114" s="123"/>
      <c r="D114" s="123"/>
      <c r="E114" s="123"/>
      <c r="F114" s="123"/>
      <c r="G114" s="123"/>
      <c r="H114" s="68"/>
    </row>
    <row r="115" spans="1:8" x14ac:dyDescent="0.25">
      <c r="A115" s="123"/>
      <c r="B115" s="123"/>
      <c r="C115" s="123"/>
      <c r="D115" s="123"/>
      <c r="E115" s="123"/>
      <c r="F115" s="123"/>
      <c r="G115" s="123"/>
      <c r="H115" s="68"/>
    </row>
    <row r="116" spans="1:8" x14ac:dyDescent="0.25">
      <c r="A116" s="123"/>
      <c r="B116" s="123"/>
      <c r="C116" s="123"/>
      <c r="D116" s="123"/>
      <c r="E116" s="123"/>
      <c r="F116" s="123"/>
      <c r="G116" s="123"/>
      <c r="H116" s="68"/>
    </row>
    <row r="117" spans="1:8" x14ac:dyDescent="0.25">
      <c r="A117" s="123"/>
      <c r="B117" s="123"/>
      <c r="C117" s="123"/>
      <c r="D117" s="123"/>
      <c r="E117" s="123"/>
      <c r="F117" s="123"/>
      <c r="G117" s="123"/>
      <c r="H117" s="68"/>
    </row>
    <row r="118" spans="1:8" x14ac:dyDescent="0.25">
      <c r="A118" s="123"/>
      <c r="B118" s="123"/>
      <c r="C118" s="123"/>
      <c r="D118" s="123"/>
      <c r="E118" s="123"/>
      <c r="F118" s="123"/>
      <c r="G118" s="123"/>
      <c r="H118" s="68"/>
    </row>
    <row r="119" spans="1:8" x14ac:dyDescent="0.25">
      <c r="A119" s="123"/>
      <c r="B119" s="123"/>
      <c r="C119" s="123"/>
      <c r="D119" s="123"/>
      <c r="E119" s="123"/>
      <c r="F119" s="123"/>
      <c r="G119" s="123"/>
      <c r="H119" s="68"/>
    </row>
    <row r="120" spans="1:8" x14ac:dyDescent="0.25">
      <c r="A120" s="123"/>
      <c r="B120" s="123"/>
      <c r="C120" s="123"/>
      <c r="D120" s="123"/>
      <c r="E120" s="123"/>
      <c r="F120" s="123"/>
      <c r="G120" s="123"/>
      <c r="H120" s="68"/>
    </row>
    <row r="121" spans="1:8" x14ac:dyDescent="0.25">
      <c r="A121" s="123"/>
      <c r="B121" s="123"/>
      <c r="C121" s="123"/>
      <c r="D121" s="123"/>
      <c r="E121" s="123"/>
      <c r="F121" s="123"/>
      <c r="G121" s="123"/>
      <c r="H121" s="68"/>
    </row>
    <row r="122" spans="1:8" x14ac:dyDescent="0.25">
      <c r="A122" s="123"/>
      <c r="B122" s="123"/>
      <c r="C122" s="123"/>
      <c r="D122" s="123"/>
      <c r="E122" s="123"/>
      <c r="F122" s="123"/>
      <c r="G122" s="123"/>
      <c r="H122" s="68"/>
    </row>
    <row r="123" spans="1:8" x14ac:dyDescent="0.25">
      <c r="A123" s="123"/>
      <c r="B123" s="123"/>
      <c r="C123" s="123"/>
      <c r="D123" s="123"/>
      <c r="E123" s="123"/>
      <c r="F123" s="123"/>
      <c r="G123" s="123"/>
      <c r="H123" s="68"/>
    </row>
    <row r="124" spans="1:8" x14ac:dyDescent="0.25">
      <c r="A124" s="123"/>
      <c r="B124" s="123"/>
      <c r="C124" s="123"/>
      <c r="D124" s="123"/>
      <c r="E124" s="123"/>
      <c r="F124" s="123"/>
      <c r="G124" s="123"/>
      <c r="H124" s="68"/>
    </row>
    <row r="125" spans="1:8" x14ac:dyDescent="0.25">
      <c r="A125" s="123"/>
      <c r="B125" s="123"/>
      <c r="C125" s="123"/>
      <c r="D125" s="123"/>
      <c r="E125" s="123"/>
      <c r="F125" s="123"/>
      <c r="G125" s="123"/>
      <c r="H125" s="68"/>
    </row>
    <row r="126" spans="1:8" x14ac:dyDescent="0.25">
      <c r="A126" s="123"/>
      <c r="B126" s="123"/>
      <c r="C126" s="123"/>
      <c r="D126" s="123"/>
      <c r="E126" s="123"/>
      <c r="F126" s="123"/>
      <c r="G126" s="123"/>
      <c r="H126" s="68"/>
    </row>
    <row r="127" spans="1:8" x14ac:dyDescent="0.25">
      <c r="A127" s="123"/>
      <c r="B127" s="123"/>
      <c r="C127" s="123"/>
      <c r="D127" s="123"/>
      <c r="E127" s="123"/>
      <c r="F127" s="123"/>
      <c r="G127" s="123"/>
      <c r="H127" s="68"/>
    </row>
    <row r="128" spans="1:8" x14ac:dyDescent="0.25">
      <c r="A128" s="123"/>
      <c r="B128" s="123"/>
      <c r="C128" s="123"/>
      <c r="D128" s="123"/>
      <c r="E128" s="123"/>
      <c r="F128" s="123"/>
      <c r="G128" s="123"/>
      <c r="H128" s="68"/>
    </row>
    <row r="129" spans="1:8" x14ac:dyDescent="0.25">
      <c r="A129" s="123"/>
      <c r="B129" s="123"/>
      <c r="C129" s="123"/>
      <c r="D129" s="123"/>
      <c r="E129" s="123"/>
      <c r="F129" s="123"/>
      <c r="G129" s="123"/>
      <c r="H129" s="68"/>
    </row>
    <row r="130" spans="1:8" x14ac:dyDescent="0.25">
      <c r="A130" s="123"/>
      <c r="B130" s="123"/>
      <c r="C130" s="123"/>
      <c r="D130" s="123"/>
      <c r="E130" s="123"/>
      <c r="F130" s="123"/>
      <c r="G130" s="123"/>
      <c r="H130" s="68"/>
    </row>
    <row r="131" spans="1:8" x14ac:dyDescent="0.25">
      <c r="A131" s="123"/>
      <c r="B131" s="123"/>
      <c r="C131" s="123"/>
      <c r="D131" s="123"/>
      <c r="E131" s="123"/>
      <c r="F131" s="123"/>
      <c r="G131" s="123"/>
      <c r="H131" s="68"/>
    </row>
    <row r="132" spans="1:8" x14ac:dyDescent="0.25">
      <c r="A132" s="123"/>
      <c r="B132" s="123"/>
      <c r="C132" s="123"/>
      <c r="D132" s="123"/>
      <c r="E132" s="123"/>
      <c r="F132" s="123"/>
      <c r="G132" s="123"/>
      <c r="H132" s="68"/>
    </row>
    <row r="133" spans="1:8" x14ac:dyDescent="0.25">
      <c r="A133" s="123"/>
      <c r="B133" s="123"/>
      <c r="C133" s="123"/>
      <c r="D133" s="123"/>
      <c r="E133" s="123"/>
      <c r="F133" s="123"/>
      <c r="G133" s="123"/>
      <c r="H133" s="68"/>
    </row>
    <row r="134" spans="1:8" x14ac:dyDescent="0.25">
      <c r="A134" s="123"/>
      <c r="B134" s="123"/>
      <c r="C134" s="123"/>
      <c r="D134" s="123"/>
      <c r="E134" s="123"/>
      <c r="F134" s="123"/>
      <c r="G134" s="123"/>
      <c r="H134" s="68"/>
    </row>
    <row r="135" spans="1:8" x14ac:dyDescent="0.25">
      <c r="A135" s="123"/>
      <c r="B135" s="123"/>
      <c r="C135" s="123"/>
      <c r="D135" s="123"/>
      <c r="E135" s="123"/>
      <c r="F135" s="123"/>
      <c r="G135" s="123"/>
      <c r="H135" s="68"/>
    </row>
    <row r="136" spans="1:8" x14ac:dyDescent="0.25">
      <c r="A136" s="123"/>
      <c r="B136" s="123"/>
      <c r="C136" s="123"/>
      <c r="D136" s="123"/>
      <c r="E136" s="123"/>
      <c r="F136" s="123"/>
      <c r="G136" s="123"/>
      <c r="H136" s="68"/>
    </row>
    <row r="137" spans="1:8" x14ac:dyDescent="0.25">
      <c r="A137" s="123"/>
      <c r="B137" s="123"/>
      <c r="C137" s="123"/>
      <c r="D137" s="123"/>
      <c r="E137" s="123"/>
      <c r="F137" s="123"/>
      <c r="G137" s="123"/>
      <c r="H137" s="68"/>
    </row>
    <row r="138" spans="1:8" x14ac:dyDescent="0.25">
      <c r="A138" s="123"/>
      <c r="B138" s="123"/>
      <c r="C138" s="123"/>
      <c r="D138" s="123"/>
      <c r="E138" s="123"/>
      <c r="F138" s="123"/>
      <c r="G138" s="123"/>
      <c r="H138" s="68"/>
    </row>
    <row r="139" spans="1:8" x14ac:dyDescent="0.25">
      <c r="A139" s="123"/>
      <c r="B139" s="123"/>
      <c r="C139" s="123"/>
      <c r="D139" s="123"/>
      <c r="E139" s="123"/>
      <c r="F139" s="123"/>
      <c r="G139" s="123"/>
      <c r="H139" s="68"/>
    </row>
    <row r="140" spans="1:8" x14ac:dyDescent="0.25">
      <c r="A140" s="123"/>
      <c r="B140" s="123"/>
      <c r="C140" s="123"/>
      <c r="D140" s="123"/>
      <c r="E140" s="123"/>
      <c r="F140" s="123"/>
      <c r="G140" s="123"/>
      <c r="H140" s="68"/>
    </row>
    <row r="141" spans="1:8" x14ac:dyDescent="0.25">
      <c r="A141" s="123"/>
      <c r="B141" s="123"/>
      <c r="C141" s="123"/>
      <c r="D141" s="123"/>
      <c r="E141" s="123"/>
      <c r="F141" s="123"/>
      <c r="G141" s="123"/>
      <c r="H141" s="68"/>
    </row>
    <row r="142" spans="1:8" x14ac:dyDescent="0.25">
      <c r="A142" s="123"/>
      <c r="B142" s="123"/>
      <c r="C142" s="123"/>
      <c r="D142" s="123"/>
      <c r="E142" s="123"/>
      <c r="F142" s="123"/>
      <c r="G142" s="123"/>
      <c r="H142" s="68"/>
    </row>
    <row r="143" spans="1:8" x14ac:dyDescent="0.25">
      <c r="A143" s="617"/>
      <c r="B143" s="617"/>
      <c r="C143" s="617"/>
      <c r="D143" s="617"/>
      <c r="E143" s="617"/>
      <c r="F143" s="617"/>
      <c r="G143" s="617"/>
      <c r="H143" s="68"/>
    </row>
  </sheetData>
  <sheetProtection algorithmName="SHA-512" hashValue="exS0OOJsQOAeK7+w5FZsEcCdP3HDnRiK+Ocq8goosXX4vX6rTFU8Lr2Sey2wvE4P0d9zIBivwN9PIc3dMmYJVA==" saltValue="wLAQLjhuetxJkcnalNrR+w==" spinCount="100000" sheet="1" objects="1" scenarios="1"/>
  <protectedRanges>
    <protectedRange sqref="D7" name="Bereich1"/>
  </protectedRanges>
  <mergeCells count="13">
    <mergeCell ref="M1:P1"/>
    <mergeCell ref="A143:G143"/>
    <mergeCell ref="F8:G8"/>
    <mergeCell ref="F14:G14"/>
    <mergeCell ref="F7:G7"/>
    <mergeCell ref="F9:G9"/>
    <mergeCell ref="F10:G10"/>
    <mergeCell ref="F11:G11"/>
    <mergeCell ref="F13:G13"/>
    <mergeCell ref="F15:G15"/>
    <mergeCell ref="F16:G16"/>
    <mergeCell ref="F17:G17"/>
    <mergeCell ref="F18:G18"/>
  </mergeCells>
  <dataValidations disablePrompts="1" count="2">
    <dataValidation type="list" allowBlank="1" showInputMessage="1" showErrorMessage="1" sqref="V30:V54" xr:uid="{00000000-0002-0000-0400-000000000000}">
      <formula1>"',i.O.,nicht i.O."</formula1>
    </dataValidation>
    <dataValidation type="list" allowBlank="1" showInputMessage="1" showErrorMessage="1" sqref="U30:U54" xr:uid="{00000000-0002-0000-0400-000001000000}">
      <formula1>"',Ja,Nein"</formula1>
    </dataValidation>
  </dataValidations>
  <printOptions horizontalCentered="1"/>
  <pageMargins left="0.31496062992125984" right="0.31496062992125984" top="0.59055118110236227" bottom="0.59055118110236227" header="0.19685039370078741" footer="0.19685039370078741"/>
  <pageSetup paperSize="9" scale="60" orientation="landscape" r:id="rId1"/>
  <headerFooter>
    <oddHeader>&amp;LBFE-MP&amp;C &amp;A&amp;R&amp;D</oddHeader>
    <oddFooter>&amp;L&amp;F, &amp;T&amp;RS. &amp;P / &amp;N</oddFooter>
  </headerFooter>
  <drawing r:id="rId2"/>
  <legacyDrawing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400-000002000000}">
          <x14:formula1>
            <xm:f>Dropdown!$D$7:$D$8</xm:f>
          </x14:formula1>
          <xm:sqref>R30:R54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7">
    <tabColor theme="7" tint="0.39997558519241921"/>
    <pageSetUpPr fitToPage="1"/>
  </sheetPr>
  <dimension ref="A1:R197"/>
  <sheetViews>
    <sheetView zoomScale="80" zoomScaleNormal="80" workbookViewId="0">
      <selection activeCell="H14" sqref="H14"/>
    </sheetView>
  </sheetViews>
  <sheetFormatPr baseColWidth="10" defaultColWidth="11.453125" defaultRowHeight="12.5" outlineLevelCol="1" x14ac:dyDescent="0.25"/>
  <cols>
    <col min="1" max="1" width="7.54296875" customWidth="1"/>
    <col min="2" max="2" width="32.54296875" customWidth="1"/>
    <col min="3" max="3" width="9.54296875" customWidth="1"/>
    <col min="4" max="4" width="12.54296875" customWidth="1"/>
    <col min="5" max="5" width="11.453125" customWidth="1"/>
    <col min="6" max="6" width="12.54296875" customWidth="1"/>
    <col min="7" max="7" width="15.54296875" customWidth="1"/>
    <col min="8" max="8" width="16.453125" customWidth="1"/>
    <col min="9" max="10" width="15.54296875" customWidth="1"/>
    <col min="11" max="11" width="15.26953125" customWidth="1"/>
    <col min="12" max="12" width="33" customWidth="1"/>
    <col min="13" max="13" width="9.54296875" hidden="1" customWidth="1" outlineLevel="1"/>
    <col min="14" max="14" width="40.54296875" hidden="1" customWidth="1" outlineLevel="1"/>
    <col min="15" max="15" width="11.453125" collapsed="1"/>
  </cols>
  <sheetData>
    <row r="1" spans="1:18" ht="20" x14ac:dyDescent="0.4">
      <c r="A1" s="49" t="str">
        <f ca="1">OFFSET(Sprachen!A249,0,'Informazioni generali'!$B$4-1,1,1)</f>
        <v>Dati sugli impianti con vendita nel servizio universale</v>
      </c>
      <c r="B1" s="49"/>
      <c r="C1" s="49"/>
      <c r="D1" s="49"/>
      <c r="E1" s="49"/>
      <c r="F1" s="49"/>
      <c r="G1" s="49"/>
      <c r="H1" s="49"/>
      <c r="I1" s="49"/>
      <c r="J1" s="49"/>
      <c r="K1" s="49"/>
      <c r="L1" s="49"/>
      <c r="M1" s="49"/>
      <c r="N1" s="49"/>
      <c r="P1" s="65"/>
      <c r="Q1" s="65"/>
      <c r="R1" s="65"/>
    </row>
    <row r="2" spans="1:18" x14ac:dyDescent="0.25">
      <c r="A2" s="290" t="str">
        <f ca="1">VLOOKUP(_xlfn.SHEET(),Dropdown!$BC$7:$BF$15,'Informazioni generali'!$B$4+1,FALSE)</f>
        <v>Servizio universale</v>
      </c>
    </row>
    <row r="4" spans="1:18" x14ac:dyDescent="0.25">
      <c r="A4" s="23" t="str">
        <f ca="1">CONCATENATE(Richiedente!$A$4,": ",Richiedente!$B$4)</f>
        <v>N. domanda: MP.25.xxx</v>
      </c>
      <c r="B4" s="23"/>
      <c r="P4" s="109"/>
    </row>
    <row r="5" spans="1:18" x14ac:dyDescent="0.25">
      <c r="B5" s="8"/>
      <c r="P5" s="109"/>
    </row>
    <row r="6" spans="1:18" x14ac:dyDescent="0.25">
      <c r="A6" s="8" t="str">
        <f ca="1">OFFSET(Sprachen!A250,0,'Informazioni generali'!$B$4-1,1,1)</f>
        <v>Nei casi con servizio universale occorre indicare la vendita effettiva a titolo di servizio universale per impianto idroelettrico di grandi dimensioni nonché il prezzo medio per tale vendita (art. 94 cpv.  3 lett. d ed e OPEn)</v>
      </c>
    </row>
    <row r="7" spans="1:18" x14ac:dyDescent="0.25">
      <c r="A7" s="8" t="str">
        <f ca="1">OFFSET(Sprachen!A251,0,'Informazioni generali'!$B$4-1,1,1)</f>
        <v>Vendita effettiva di elettricità a partire da fonte idroelettrica svizzera a titolo di servizio universale, dati analoghi ai dati forniti alla ElCom (con costi coperti e costi non coperti)</v>
      </c>
    </row>
    <row r="8" spans="1:18" x14ac:dyDescent="0.25">
      <c r="P8" s="39"/>
    </row>
    <row r="9" spans="1:18" ht="13" x14ac:dyDescent="0.25">
      <c r="A9" s="625" t="str">
        <f ca="1">OFFSET(Sprachen!A252,0,'Informazioni generali'!$B$4-1,1,1)</f>
        <v>Vendite totali nel servizio universale di tutte le centrali elettriche della presente domanda e di altre centrali</v>
      </c>
      <c r="B9" s="626"/>
      <c r="C9" s="620" t="str">
        <f ca="1">OFFSET(Sprachen!A253,0,'Informazioni generali'!$B$4-1,1,1)</f>
        <v>Potenza massima erogata dal generatore</v>
      </c>
      <c r="D9" s="623" t="str">
        <f ca="1">OFFSET(Sprachen!A254,0,'Informazioni generali'!$B$4-1,1,1)</f>
        <v>Produzione annua 2024</v>
      </c>
      <c r="E9" s="620" t="str">
        <f ca="1">OFFSET(Sprachen!A255,0,'Informazioni generali'!$B$4-1,1,1)</f>
        <v>Quota del richiedente</v>
      </c>
      <c r="F9" s="620" t="str">
        <f ca="1">OFFSET(Sprachen!A256,0,'Informazioni generali'!$B$4-1,1,1)</f>
        <v>Produzione annua quota del richiedente</v>
      </c>
      <c r="G9" s="622" t="str">
        <f ca="1">OFFSET(Sprachen!A257,0,'Informazioni generali'!$B$4-1,1,1)</f>
        <v>Vendita nel servizio universale</v>
      </c>
      <c r="H9" s="622"/>
      <c r="I9" s="620" t="str">
        <f ca="1">OFFSET(Sprachen!A260,0,'Informazioni generali'!$B$4-1,1,1)</f>
        <v>Costi di produzione secondo la verifica dei costi da parte della Elcom ai sensi della LAEl</v>
      </c>
      <c r="J9" s="620" t="str">
        <f ca="1">OFFSET(Sprachen!A261,0,'Informazioni generali'!$B$4-1,1,1)</f>
        <v>Costi di produzione secondo la direttiva sul premio di mercato</v>
      </c>
      <c r="K9" s="620" t="str">
        <f ca="1">OFFSET(Sprachen!A262,0,'Informazioni generali'!$B$4-1,1,1)</f>
        <v>Ricavi Elcom degli impianti della domanda (Cfr. direttiva n. 2.4.)</v>
      </c>
      <c r="L9" s="620" t="str">
        <f ca="1">OFFSET(Sprachen!A263,0,'Informazioni generali'!$B$4-1,1,1)</f>
        <v>Costi di produzioni di altri impianti idroelettrici nel serivizio universale (&gt;10 MW)</v>
      </c>
      <c r="R9" s="100"/>
    </row>
    <row r="10" spans="1:18" ht="80.650000000000006" customHeight="1" x14ac:dyDescent="0.25">
      <c r="A10" s="627"/>
      <c r="B10" s="628"/>
      <c r="C10" s="621"/>
      <c r="D10" s="624"/>
      <c r="E10" s="621"/>
      <c r="F10" s="621"/>
      <c r="G10" s="157" t="str">
        <f ca="1">OFFSET(Sprachen!A258,0,'Informazioni generali'!$B$4-1,1,1)</f>
        <v>teoricamente in base a una quota premio di mercato</v>
      </c>
      <c r="H10" s="157" t="str">
        <f ca="1">OFFSET(Sprachen!A259,0,'Informazioni generali'!$B$4-1,1,1)</f>
        <v>effettivamente secondo i dati del richiedente</v>
      </c>
      <c r="I10" s="621"/>
      <c r="J10" s="621"/>
      <c r="K10" s="621"/>
      <c r="L10" s="621"/>
      <c r="P10" s="158"/>
    </row>
    <row r="11" spans="1:18" x14ac:dyDescent="0.25">
      <c r="A11" s="136"/>
      <c r="B11" s="137"/>
      <c r="C11" s="160" t="s">
        <v>6</v>
      </c>
      <c r="D11" s="160" t="s">
        <v>8</v>
      </c>
      <c r="E11" s="160" t="s">
        <v>4</v>
      </c>
      <c r="F11" s="160" t="s">
        <v>8</v>
      </c>
      <c r="G11" s="160" t="s">
        <v>8</v>
      </c>
      <c r="H11" s="160" t="s">
        <v>8</v>
      </c>
      <c r="I11" s="160" t="s">
        <v>38</v>
      </c>
      <c r="J11" s="390" t="s">
        <v>38</v>
      </c>
      <c r="K11" s="160" t="s">
        <v>24</v>
      </c>
      <c r="L11" s="160" t="s">
        <v>24</v>
      </c>
      <c r="P11" s="109"/>
    </row>
    <row r="12" spans="1:18" ht="13" x14ac:dyDescent="0.3">
      <c r="A12" s="397" t="str">
        <f ca="1">OFFSET(Sprachen!A264,0,'Informazioni generali'!$B$4-1,1,1)</f>
        <v>Totale / valore medio ponderato</v>
      </c>
      <c r="B12" s="44"/>
      <c r="C12" s="398">
        <f ca="1">SUM(C21:C45,C52:C71)</f>
        <v>0</v>
      </c>
      <c r="D12" s="399">
        <f ca="1">SUM(D21:D45,D52:D71)</f>
        <v>0</v>
      </c>
      <c r="E12" s="110"/>
      <c r="F12" s="399">
        <f ca="1">SUM(F21:F45,F52:F71)</f>
        <v>0</v>
      </c>
      <c r="G12" s="399">
        <f ca="1">SUM(G21:G45,G52:G71)</f>
        <v>0</v>
      </c>
      <c r="H12" s="399">
        <f>SUM(H21:H45,H52:H71)</f>
        <v>0</v>
      </c>
      <c r="I12" s="400" t="str">
        <f>IFERROR((SUMPRODUCT(H21:H45,I21:I45)+SUMPRODUCT(H52:H71,I52:I71))/SUM(H21:H45,H52:H71)," ")</f>
        <v xml:space="preserve"> </v>
      </c>
      <c r="J12" s="401" t="str">
        <f ca="1">IFERROR(SUMPRODUCT(H21:H45,J21:J45)/SUM(H21:H45),"-")</f>
        <v>-</v>
      </c>
      <c r="K12" s="383">
        <f>(SUMPRODUCT(I21:I45,H21:H45))*10^4</f>
        <v>0</v>
      </c>
      <c r="L12" s="383">
        <f>SUMPRODUCT(H52:I71)*10^4</f>
        <v>0</v>
      </c>
      <c r="P12" s="109"/>
    </row>
    <row r="13" spans="1:18" ht="24.75" customHeight="1" x14ac:dyDescent="0.25">
      <c r="A13" s="630" t="str">
        <f ca="1">OFFSET(Sprachen!A265,0,'Informazioni generali'!$B$4-1,1,1)</f>
        <v>Solo impianti con costi di produzione coperti</v>
      </c>
      <c r="B13" s="630"/>
      <c r="C13" s="402">
        <f ca="1">SUMIF($K$21:$K$45,OFFSET(Dropdown!$D$7,0,'Informazioni generali'!$B$4-1,1,1),C$21:C$45)+SUMIF($K$52:$K$71,OFFSET(Dropdown!$D$7,0,'Informazioni generali'!$B$4-1,1,1),C$52:C$71)</f>
        <v>0</v>
      </c>
      <c r="D13" s="403">
        <f ca="1">SUMIF($K$21:$K$45,OFFSET(Dropdown!$D$7,0,'Informazioni generali'!$B$4-1,1,1),D$21:D$45)+SUMIF($K$52:$K$71,OFFSET(Dropdown!$D$7,0,'Informazioni generali'!$B$4-1,1,1),D$52:D$71)</f>
        <v>0</v>
      </c>
      <c r="E13" s="110"/>
      <c r="F13" s="403">
        <f ca="1">SUMIF($K$21:$K$45,OFFSET(Dropdown!$D$7,0,'Informazioni generali'!$B$4-1,1,1),F$21:F$45)+SUMIF($K$52:$K$71,OFFSET(Dropdown!$D$7,0,'Informazioni generali'!$B$4-1,1,1),F$52:F$71)</f>
        <v>0</v>
      </c>
      <c r="G13" s="403">
        <f ca="1">SUMIF($K$21:$K$45,OFFSET(Dropdown!$D$7,0,'Informazioni generali'!$B$4-1,1,1),G$21:G$45)+SUMIF($K$52:$K$71,OFFSET(Dropdown!$D$7,0,'Informazioni generali'!$B$4-1,1,1),G$52:G$71)</f>
        <v>0</v>
      </c>
      <c r="H13" s="403">
        <f ca="1">SUMIF($K$21:$K$45,OFFSET(Dropdown!$D$7,0,'Informazioni generali'!$B$4-1,1,1),H$21:H$45)+SUMIF($K$52:$K$71,OFFSET(Dropdown!$D$7,0,'Informazioni generali'!$B$4-1,1,1),H$52:H$71)</f>
        <v>0</v>
      </c>
      <c r="I13" s="110"/>
      <c r="J13" s="110"/>
      <c r="K13" s="110"/>
      <c r="L13" s="110"/>
      <c r="P13" s="109"/>
    </row>
    <row r="14" spans="1:18" ht="29.25" customHeight="1" x14ac:dyDescent="0.25">
      <c r="A14" s="630" t="str">
        <f ca="1">OFFSET(Sprachen!A266,0,'Informazioni generali'!$B$4-1,1,1)</f>
        <v>Solo impianti con costi di produzione non coperti</v>
      </c>
      <c r="B14" s="630"/>
      <c r="C14" s="402">
        <f ca="1">SUMIF($K$21:$K$45,OFFSET(Dropdown!$D$8,0,'Informazioni generali'!$B$4-1,1,1),C$21:C$45)+SUMIF($K$52:$K$71,OFFSET(Dropdown!$D$8,0,'Informazioni generali'!$B$4-1,1,1),C$52:C$71)</f>
        <v>0</v>
      </c>
      <c r="D14" s="403">
        <f ca="1">SUMIF($K$21:$K$45,OFFSET(Dropdown!$D$8,0,'Informazioni generali'!$B$4-1,1,1),D$21:D$45)+SUMIF($K$52:$K$71,"Nein",D$52:D$71)</f>
        <v>0</v>
      </c>
      <c r="E14" s="110"/>
      <c r="F14" s="403">
        <f ca="1">SUMIF($K$21:$K$45,OFFSET(Dropdown!$D$8,0,'Informazioni generali'!$B$4-1,1,1),F$21:F$45)+SUMIF($K$52:$K$71,"Nein",F$52:F$71)</f>
        <v>0</v>
      </c>
      <c r="G14" s="403">
        <f ca="1">SUMIF($K$21:$K$45,OFFSET(Dropdown!$D$8,0,'Informazioni generali'!$B$4-1,1,1),G$21:G$45)+SUMIF($K$52:$K$71,OFFSET(Dropdown!$D$8,0,'Informazioni generali'!$B$4-1,1,1),G$52:G$71)</f>
        <v>0</v>
      </c>
      <c r="H14" s="403">
        <f ca="1">SUMIF($K$21:$K$45,OFFSET(Dropdown!$D$8,0,'Informazioni generali'!$B$4-1,1,1),H$21:H$45)+SUMIF($K$52:$K$71,OFFSET(Sprachen!A260,0,Dropdown!$D$8-1,1,1),H$52:H$71)</f>
        <v>0</v>
      </c>
      <c r="I14" s="110"/>
      <c r="J14" s="110"/>
      <c r="K14" s="110"/>
      <c r="L14" s="110"/>
      <c r="P14" s="109"/>
    </row>
    <row r="15" spans="1:18" x14ac:dyDescent="0.25">
      <c r="A15" s="129"/>
      <c r="C15" s="164"/>
      <c r="D15" s="239"/>
      <c r="E15" s="97"/>
      <c r="F15" s="239"/>
      <c r="G15" s="239"/>
      <c r="H15" s="239"/>
      <c r="I15" s="97"/>
      <c r="J15" s="97"/>
      <c r="K15" s="97"/>
      <c r="L15" s="97"/>
      <c r="P15" s="109"/>
    </row>
    <row r="16" spans="1:18" x14ac:dyDescent="0.25">
      <c r="C16" s="161"/>
      <c r="D16" s="161"/>
      <c r="E16" s="97"/>
      <c r="F16" s="161"/>
      <c r="G16" s="161"/>
      <c r="H16" s="161"/>
      <c r="I16" s="162"/>
      <c r="J16" s="163"/>
      <c r="K16" s="97"/>
      <c r="L16" s="97"/>
      <c r="P16" s="109"/>
    </row>
    <row r="17" spans="1:16" ht="13" x14ac:dyDescent="0.3">
      <c r="A17" s="66" t="str">
        <f ca="1">OFFSET(Sprachen!A267,0,'Informazioni generali'!$B$4-1,1,1)</f>
        <v>Vendita a titolo di servizio universale da parte degli impianti 1 - 10 della presente domanda</v>
      </c>
      <c r="C17" s="164"/>
      <c r="D17" s="165"/>
      <c r="E17" s="97"/>
      <c r="F17" s="166"/>
      <c r="G17" s="166"/>
      <c r="H17" s="167"/>
      <c r="I17" s="162"/>
      <c r="J17" s="163"/>
      <c r="K17" s="97"/>
      <c r="L17" s="97"/>
      <c r="P17" s="109"/>
    </row>
    <row r="18" spans="1:16" ht="13" x14ac:dyDescent="0.3">
      <c r="A18" s="66"/>
      <c r="B18" s="590" t="str">
        <f ca="1">OFFSET(Sprachen!A268,0,'Informazioni generali'!$B$4-1,1,1)</f>
        <v>Nome dell'impianto</v>
      </c>
      <c r="C18" s="620" t="str">
        <f ca="1">OFFSET(Sprachen!A269,0,'Informazioni generali'!$B$4-1,1,1)</f>
        <v>Potenza massima erogata dal generatore</v>
      </c>
      <c r="D18" s="623" t="str">
        <f ca="1">OFFSET(Sprachen!A270,0,'Informazioni generali'!$B$4-1,1,1)</f>
        <v>Produzione annua 2024</v>
      </c>
      <c r="E18" s="620" t="str">
        <f ca="1">OFFSET(Sprachen!A271,0,'Informazioni generali'!$B$4-1,1,1)</f>
        <v>Quota del richiedente</v>
      </c>
      <c r="F18" s="620" t="str">
        <f ca="1">OFFSET(Sprachen!A272,0,'Informazioni generali'!$B$4-1,1,1)</f>
        <v>Produzione annua quota del richiedente</v>
      </c>
      <c r="G18" s="622" t="str">
        <f ca="1">OFFSET(Sprachen!A273,0,'Informazioni generali'!$B$4-1,1,1)</f>
        <v>Vendita nel servizio universale</v>
      </c>
      <c r="H18" s="622"/>
      <c r="I18" s="620" t="str">
        <f ca="1">OFFSET(Sprachen!A276,0,'Informazioni generali'!$B$4-1,1,1)</f>
        <v>Costi di produzione secondo la verifica dei costi da parte della Elcom ai sensi della LAEl</v>
      </c>
      <c r="J18" s="620" t="str">
        <f ca="1">OFFSET(Sprachen!A277,0,'Informazioni generali'!$B$4-1,1,1)</f>
        <v>Costi di produzione secondo la direttiva sul premio di mercato</v>
      </c>
      <c r="K18" s="620" t="str">
        <f ca="1">OFFSET(Sprachen!A278,0,'Informazioni generali'!$B$4-1,1,1)</f>
        <v>Costi di produzione secondo la direttiva coperti?</v>
      </c>
      <c r="L18" s="227" t="str">
        <f ca="1">OFFSET(Sprachen!A279,0,'Informazioni generali'!$B$4-1,1,1)</f>
        <v>Richiedente</v>
      </c>
      <c r="M18" s="619" t="str">
        <f ca="1">OFFSET(Sprachen!A281,0,'Informazioni generali'!$B$4-1,1,1)</f>
        <v>esaminatore della domanda</v>
      </c>
      <c r="N18" s="619"/>
      <c r="P18" s="109"/>
    </row>
    <row r="19" spans="1:16" ht="91.5" customHeight="1" x14ac:dyDescent="0.3">
      <c r="A19" s="66"/>
      <c r="B19" s="629"/>
      <c r="C19" s="621"/>
      <c r="D19" s="624"/>
      <c r="E19" s="621"/>
      <c r="F19" s="621"/>
      <c r="G19" s="156" t="str">
        <f ca="1">OFFSET(Sprachen!A274,0,'Informazioni generali'!$B$4-1,1,1)</f>
        <v>teoricamente in base a una quota premio di mercato di:</v>
      </c>
      <c r="H19" s="157" t="str">
        <f ca="1">OFFSET(Sprachen!A275,0,'Informazioni generali'!$B$4-1,1,1)</f>
        <v>effettivamente secondo i dati del richiedente</v>
      </c>
      <c r="I19" s="621"/>
      <c r="J19" s="621"/>
      <c r="K19" s="621"/>
      <c r="L19" s="157" t="str">
        <f ca="1">OFFSET(Sprachen!A280,0,'Informazioni generali'!$B$4-1,1,1)</f>
        <v>Commenti</v>
      </c>
      <c r="M19" s="157" t="str">
        <f ca="1">OFFSET(Sprachen!A282,0,'Informazioni generali'!$B$4-1,1,1)</f>
        <v>prova</v>
      </c>
      <c r="N19" s="157" t="str">
        <f ca="1">OFFSET(Sprachen!A283,0,'Informazioni generali'!$B$4-1,1,1)</f>
        <v>Commenti</v>
      </c>
      <c r="P19" s="109"/>
    </row>
    <row r="20" spans="1:16" x14ac:dyDescent="0.25">
      <c r="B20" s="159"/>
      <c r="C20" s="160" t="s">
        <v>6</v>
      </c>
      <c r="D20" s="160" t="s">
        <v>8</v>
      </c>
      <c r="E20" s="160" t="s">
        <v>4</v>
      </c>
      <c r="F20" s="160" t="s">
        <v>8</v>
      </c>
      <c r="G20" s="160" t="str">
        <f ca="1">CONCATENATE(ROUND(Sintesi!D18*100,2)," %"," [GWh]")</f>
        <v>0 % [GWh]</v>
      </c>
      <c r="H20" s="160" t="s">
        <v>8</v>
      </c>
      <c r="I20" s="160" t="s">
        <v>38</v>
      </c>
      <c r="J20" s="160" t="s">
        <v>38</v>
      </c>
      <c r="K20" s="160" t="s">
        <v>20</v>
      </c>
      <c r="L20" s="159"/>
      <c r="M20" s="159"/>
      <c r="N20" s="159"/>
      <c r="P20" s="109"/>
    </row>
    <row r="21" spans="1:16" x14ac:dyDescent="0.25">
      <c r="A21" s="168" t="s">
        <v>248</v>
      </c>
      <c r="B21" s="169" t="str">
        <f ca="1">VLOOKUP(MID($A21,6,2)*1,Sintesi!$A$30:$C$54,3)</f>
        <v>-</v>
      </c>
      <c r="C21" s="170" t="str">
        <f ca="1">IF(B21="-","-",IF(INDIRECT(CONCATENATE("'",VLOOKUP(MID(A21,6,2)*1,Sintesi!$A$30:$C$39,2),"'!")&amp;"D5")="Ja/Oui/Si",INDIRECT(CONCATENATE("'",VLOOKUP(MID(A21,6,2)*1,Sintesi!$A$30:$C$39,2),"'!")&amp;"D28"),INDIRECT(CONCATENATE("'",VLOOKUP(MID(A21,6,2)*1,Sintesi!$A$30:$C$39,2),"'!")&amp;"D29")))</f>
        <v>-</v>
      </c>
      <c r="D21" s="171" t="str">
        <f ca="1">IF(B21="-","-",IF(INDIRECT(CONCATENATE("'",VLOOKUP(MID(A21,6,2)*1,Sintesi!$A$30:$C$39,2),"'!")&amp;"D5")="Ja/Oui/Si",INDIRECT(CONCATENATE("'",VLOOKUP(MID(A21,6,2)*1,Sintesi!$A$30:$C$39,2),"'!")&amp;"D36"),INDIRECT(CONCATENATE("'",VLOOKUP(MID(A21,6,2)*1,Sintesi!$A$30:$C$39,2),"'!")&amp;"D37")))</f>
        <v>-</v>
      </c>
      <c r="E21" s="172">
        <f ca="1">VLOOKUP(MID(A21,6,2)*1,Sintesi!$A$30:$O$54,6)</f>
        <v>0</v>
      </c>
      <c r="F21" s="171">
        <f ca="1">VLOOKUP(MID(A21,6,2)*1,Sintesi!$A$30:$O$54,7)</f>
        <v>0</v>
      </c>
      <c r="G21" s="171">
        <f ca="1">IFERROR(F21*(1-Sintesi!$D$18),"-")</f>
        <v>0</v>
      </c>
      <c r="H21" s="77"/>
      <c r="I21" s="26"/>
      <c r="J21" s="173">
        <f ca="1">VLOOKUP(MID(A21,6,2)*1,Sintesi!$A$30:$O$54,9)</f>
        <v>0</v>
      </c>
      <c r="K21" s="121"/>
      <c r="L21" s="81"/>
      <c r="M21" s="260" t="s">
        <v>179</v>
      </c>
      <c r="N21" s="174"/>
      <c r="P21" s="109"/>
    </row>
    <row r="22" spans="1:16" x14ac:dyDescent="0.25">
      <c r="A22" s="168" t="s">
        <v>249</v>
      </c>
      <c r="B22" s="169" t="str">
        <f ca="1">VLOOKUP(MID($A22,6,2)*1,Sintesi!$A$30:$C$54,3)</f>
        <v>-</v>
      </c>
      <c r="C22" s="170" t="str">
        <f ca="1">IF(B22="-","-",IF(INDIRECT(CONCATENATE("'",VLOOKUP(MID(A22,6,2)*1,Sintesi!$A$30:$C$39,2),"'!")&amp;"D5")="Ja/Oui/Si",INDIRECT(CONCATENATE("'",VLOOKUP(MID(A22,6,2)*1,Sintesi!$A$30:$C$39,2),"'!")&amp;"D28"),INDIRECT(CONCATENATE("'",VLOOKUP(MID(A22,6,2)*1,Sintesi!$A$30:$C$39,2),"'!")&amp;"D29")))</f>
        <v>-</v>
      </c>
      <c r="D22" s="171" t="str">
        <f ca="1">IF(B22="-","-",IF(INDIRECT(CONCATENATE("'",VLOOKUP(MID(A22,6,2)*1,Sintesi!$A$30:$C$39,2),"'!")&amp;"D5")="Ja/Oui/Si",INDIRECT(CONCATENATE("'",VLOOKUP(MID(A22,6,2)*1,Sintesi!$A$30:$C$39,2),"'!")&amp;"D36"),INDIRECT(CONCATENATE("'",VLOOKUP(MID(A22,6,2)*1,Sintesi!$A$30:$C$39,2),"'!")&amp;"D37")))</f>
        <v>-</v>
      </c>
      <c r="E22" s="172">
        <f ca="1">VLOOKUP(MID(A22,6,2)*1,Sintesi!$A$30:$O$54,6)</f>
        <v>0</v>
      </c>
      <c r="F22" s="171">
        <f ca="1">VLOOKUP(MID(A22,6,2)*1,Sintesi!$A$30:$O$54,7)</f>
        <v>0</v>
      </c>
      <c r="G22" s="171">
        <f ca="1">IFERROR(F22*(1-Sintesi!$D$18),"-")</f>
        <v>0</v>
      </c>
      <c r="H22" s="77"/>
      <c r="I22" s="26"/>
      <c r="J22" s="173">
        <f ca="1">VLOOKUP(MID(A22,6,2)*1,Sintesi!$A$30:$O$54,9)</f>
        <v>0</v>
      </c>
      <c r="K22" s="121"/>
      <c r="L22" s="81"/>
      <c r="M22" s="260" t="s">
        <v>179</v>
      </c>
      <c r="N22" s="174"/>
      <c r="P22" s="109"/>
    </row>
    <row r="23" spans="1:16" x14ac:dyDescent="0.25">
      <c r="A23" s="168" t="s">
        <v>250</v>
      </c>
      <c r="B23" s="169" t="str">
        <f ca="1">VLOOKUP(MID($A23,6,2)*1,Sintesi!$A$30:$C$54,3)</f>
        <v>-</v>
      </c>
      <c r="C23" s="170" t="str">
        <f ca="1">IF(B23="-","-",IF(INDIRECT(CONCATENATE("'",VLOOKUP(MID(A23,6,2)*1,Sintesi!$A$30:$C$39,2),"'!")&amp;"D5")="Ja/Oui/Si",INDIRECT(CONCATENATE("'",VLOOKUP(MID(A23,6,2)*1,Sintesi!$A$30:$C$39,2),"'!")&amp;"D28"),INDIRECT(CONCATENATE("'",VLOOKUP(MID(A23,6,2)*1,Sintesi!$A$30:$C$39,2),"'!")&amp;"D29")))</f>
        <v>-</v>
      </c>
      <c r="D23" s="171" t="str">
        <f ca="1">IF(B23="-","-",IF(INDIRECT(CONCATENATE("'",VLOOKUP(MID(A23,6,2)*1,Sintesi!$A$30:$C$39,2),"'!")&amp;"D5")="Ja/Oui/Si",INDIRECT(CONCATENATE("'",VLOOKUP(MID(A23,6,2)*1,Sintesi!$A$30:$C$39,2),"'!")&amp;"D36"),INDIRECT(CONCATENATE("'",VLOOKUP(MID(A23,6,2)*1,Sintesi!$A$30:$C$39,2),"'!")&amp;"D37")))</f>
        <v>-</v>
      </c>
      <c r="E23" s="172">
        <f ca="1">VLOOKUP(MID(A23,6,2)*1,Sintesi!$A$30:$O$54,6)</f>
        <v>0</v>
      </c>
      <c r="F23" s="171">
        <f ca="1">VLOOKUP(MID(A23,6,2)*1,Sintesi!$A$30:$O$54,7)</f>
        <v>0</v>
      </c>
      <c r="G23" s="171">
        <f ca="1">IFERROR(F23*(1-Sintesi!$D$18),"-")</f>
        <v>0</v>
      </c>
      <c r="H23" s="77"/>
      <c r="I23" s="26"/>
      <c r="J23" s="173">
        <f ca="1">VLOOKUP(MID(A23,6,2)*1,Sintesi!$A$30:$O$54,9)</f>
        <v>0</v>
      </c>
      <c r="K23" s="121"/>
      <c r="L23" s="81"/>
      <c r="M23" s="260" t="s">
        <v>179</v>
      </c>
      <c r="N23" s="174"/>
      <c r="P23" s="109"/>
    </row>
    <row r="24" spans="1:16" x14ac:dyDescent="0.25">
      <c r="A24" s="168" t="s">
        <v>251</v>
      </c>
      <c r="B24" s="169" t="str">
        <f ca="1">VLOOKUP(MID($A24,6,2)*1,Sintesi!$A$30:$C$54,3)</f>
        <v>-</v>
      </c>
      <c r="C24" s="170" t="str">
        <f ca="1">IF(B24="-","-",IF(INDIRECT(CONCATENATE("'",VLOOKUP(MID(A24,6,2)*1,Sintesi!$A$30:$C$39,2),"'!")&amp;"D5")="Ja/Oui/Si",INDIRECT(CONCATENATE("'",VLOOKUP(MID(A24,6,2)*1,Sintesi!$A$30:$C$39,2),"'!")&amp;"D28"),INDIRECT(CONCATENATE("'",VLOOKUP(MID(A24,6,2)*1,Sintesi!$A$30:$C$39,2),"'!")&amp;"D29")))</f>
        <v>-</v>
      </c>
      <c r="D24" s="171" t="str">
        <f ca="1">IF(B24="-","-",IF(INDIRECT(CONCATENATE("'",VLOOKUP(MID(A24,6,2)*1,Sintesi!$A$30:$C$39,2),"'!")&amp;"D5")="Ja/Oui/Si",INDIRECT(CONCATENATE("'",VLOOKUP(MID(A24,6,2)*1,Sintesi!$A$30:$C$39,2),"'!")&amp;"D36"),INDIRECT(CONCATENATE("'",VLOOKUP(MID(A24,6,2)*1,Sintesi!$A$30:$C$39,2),"'!")&amp;"D37")))</f>
        <v>-</v>
      </c>
      <c r="E24" s="172">
        <f ca="1">VLOOKUP(MID(A24,6,2)*1,Sintesi!$A$30:$O$54,6)</f>
        <v>0</v>
      </c>
      <c r="F24" s="171">
        <f ca="1">VLOOKUP(MID(A24,6,2)*1,Sintesi!$A$30:$O$54,7)</f>
        <v>0</v>
      </c>
      <c r="G24" s="171">
        <f ca="1">IFERROR(F24*(1-Sintesi!$D$18),"-")</f>
        <v>0</v>
      </c>
      <c r="H24" s="77"/>
      <c r="I24" s="26"/>
      <c r="J24" s="173">
        <f ca="1">VLOOKUP(MID(A24,6,2)*1,Sintesi!$A$30:$O$54,9)</f>
        <v>0</v>
      </c>
      <c r="K24" s="121"/>
      <c r="L24" s="81"/>
      <c r="M24" s="260" t="s">
        <v>179</v>
      </c>
      <c r="N24" s="174"/>
      <c r="P24" s="109"/>
    </row>
    <row r="25" spans="1:16" x14ac:dyDescent="0.25">
      <c r="A25" s="168" t="s">
        <v>252</v>
      </c>
      <c r="B25" s="169" t="str">
        <f ca="1">VLOOKUP(MID($A25,6,2)*1,Sintesi!$A$30:$C$54,3)</f>
        <v>-</v>
      </c>
      <c r="C25" s="170" t="str">
        <f ca="1">IF(B25="-","-",IF(INDIRECT(CONCATENATE("'",VLOOKUP(MID(A25,6,2)*1,Sintesi!$A$30:$C$39,2),"'!")&amp;"D5")="Ja/Oui/Si",INDIRECT(CONCATENATE("'",VLOOKUP(MID(A25,6,2)*1,Sintesi!$A$30:$C$39,2),"'!")&amp;"D28"),INDIRECT(CONCATENATE("'",VLOOKUP(MID(A25,6,2)*1,Sintesi!$A$30:$C$39,2),"'!")&amp;"D29")))</f>
        <v>-</v>
      </c>
      <c r="D25" s="171" t="str">
        <f ca="1">IF(B25="-","-",IF(INDIRECT(CONCATENATE("'",VLOOKUP(MID(A25,6,2)*1,Sintesi!$A$30:$C$39,2),"'!")&amp;"D5")="Ja/Oui/Si",INDIRECT(CONCATENATE("'",VLOOKUP(MID(A25,6,2)*1,Sintesi!$A$30:$C$39,2),"'!")&amp;"D36"),INDIRECT(CONCATENATE("'",VLOOKUP(MID(A25,6,2)*1,Sintesi!$A$30:$C$39,2),"'!")&amp;"D37")))</f>
        <v>-</v>
      </c>
      <c r="E25" s="172">
        <f ca="1">VLOOKUP(MID(A25,6,2)*1,Sintesi!$A$30:$O$54,6)</f>
        <v>0</v>
      </c>
      <c r="F25" s="171">
        <f ca="1">VLOOKUP(MID(A25,6,2)*1,Sintesi!$A$30:$O$54,7)</f>
        <v>0</v>
      </c>
      <c r="G25" s="171">
        <f ca="1">IFERROR(F25*(1-Sintesi!$D$18),"-")</f>
        <v>0</v>
      </c>
      <c r="H25" s="77"/>
      <c r="I25" s="26"/>
      <c r="J25" s="173">
        <f ca="1">VLOOKUP(MID(A25,6,2)*1,Sintesi!$A$30:$O$54,9)</f>
        <v>0</v>
      </c>
      <c r="K25" s="121"/>
      <c r="L25" s="81"/>
      <c r="M25" s="260" t="s">
        <v>179</v>
      </c>
      <c r="N25" s="174"/>
    </row>
    <row r="26" spans="1:16" x14ac:dyDescent="0.25">
      <c r="A26" s="168" t="s">
        <v>253</v>
      </c>
      <c r="B26" s="169" t="str">
        <f ca="1">VLOOKUP(MID($A26,6,2)*1,Sintesi!$A$30:$C$54,3)</f>
        <v>-</v>
      </c>
      <c r="C26" s="170" t="str">
        <f ca="1">IF(B26="-","-",IF(INDIRECT(CONCATENATE("'",VLOOKUP(MID(A26,6,2)*1,Sintesi!$A$30:$C$39,2),"'!")&amp;"D5")="Ja/Oui/Si",INDIRECT(CONCATENATE("'",VLOOKUP(MID(A26,6,2)*1,Sintesi!$A$30:$C$39,2),"'!")&amp;"D28"),INDIRECT(CONCATENATE("'",VLOOKUP(MID(A26,6,2)*1,Sintesi!$A$30:$C$39,2),"'!")&amp;"D29")))</f>
        <v>-</v>
      </c>
      <c r="D26" s="171" t="str">
        <f ca="1">IF(B26="-","-",IF(INDIRECT(CONCATENATE("'",VLOOKUP(MID(A26,6,2)*1,Sintesi!$A$30:$C$39,2),"'!")&amp;"D5")="Ja/Oui/Si",INDIRECT(CONCATENATE("'",VLOOKUP(MID(A26,6,2)*1,Sintesi!$A$30:$C$39,2),"'!")&amp;"D36"),INDIRECT(CONCATENATE("'",VLOOKUP(MID(A26,6,2)*1,Sintesi!$A$30:$C$39,2),"'!")&amp;"D37")))</f>
        <v>-</v>
      </c>
      <c r="E26" s="172">
        <f ca="1">VLOOKUP(MID(A26,6,2)*1,Sintesi!$A$30:$O$54,6)</f>
        <v>0</v>
      </c>
      <c r="F26" s="171">
        <f ca="1">VLOOKUP(MID(A26,6,2)*1,Sintesi!$A$30:$O$54,7)</f>
        <v>0</v>
      </c>
      <c r="G26" s="171">
        <f ca="1">IFERROR(F26*(1-Sintesi!$D$18),"-")</f>
        <v>0</v>
      </c>
      <c r="H26" s="77"/>
      <c r="I26" s="26"/>
      <c r="J26" s="173">
        <f ca="1">VLOOKUP(MID(A26,6,2)*1,Sintesi!$A$30:$O$54,9)</f>
        <v>0</v>
      </c>
      <c r="K26" s="121"/>
      <c r="L26" s="81"/>
      <c r="M26" s="260" t="s">
        <v>179</v>
      </c>
      <c r="N26" s="174"/>
    </row>
    <row r="27" spans="1:16" x14ac:dyDescent="0.25">
      <c r="A27" s="168" t="s">
        <v>254</v>
      </c>
      <c r="B27" s="169" t="str">
        <f ca="1">VLOOKUP(MID($A27,6,2)*1,Sintesi!$A$30:$C$54,3)</f>
        <v>-</v>
      </c>
      <c r="C27" s="170" t="str">
        <f ca="1">IF(B27="-","-",IF(INDIRECT(CONCATENATE("'",VLOOKUP(MID(A27,6,2)*1,Sintesi!$A$30:$C$39,2),"'!")&amp;"D5")="Ja/Oui/Si",INDIRECT(CONCATENATE("'",VLOOKUP(MID(A27,6,2)*1,Sintesi!$A$30:$C$39,2),"'!")&amp;"D28"),INDIRECT(CONCATENATE("'",VLOOKUP(MID(A27,6,2)*1,Sintesi!$A$30:$C$39,2),"'!")&amp;"D29")))</f>
        <v>-</v>
      </c>
      <c r="D27" s="171" t="str">
        <f ca="1">IF(B27="-","-",IF(INDIRECT(CONCATENATE("'",VLOOKUP(MID(A27,6,2)*1,Sintesi!$A$30:$C$39,2),"'!")&amp;"D5")="Ja/Oui/Si",INDIRECT(CONCATENATE("'",VLOOKUP(MID(A27,6,2)*1,Sintesi!$A$30:$C$39,2),"'!")&amp;"D36"),INDIRECT(CONCATENATE("'",VLOOKUP(MID(A27,6,2)*1,Sintesi!$A$30:$C$39,2),"'!")&amp;"D37")))</f>
        <v>-</v>
      </c>
      <c r="E27" s="172">
        <f ca="1">VLOOKUP(MID(A27,6,2)*1,Sintesi!$A$30:$O$54,6)</f>
        <v>0</v>
      </c>
      <c r="F27" s="171">
        <f ca="1">VLOOKUP(MID(A27,6,2)*1,Sintesi!$A$30:$O$54,7)</f>
        <v>0</v>
      </c>
      <c r="G27" s="171">
        <f ca="1">IFERROR(F27*(1-Sintesi!$D$18),"-")</f>
        <v>0</v>
      </c>
      <c r="H27" s="77"/>
      <c r="I27" s="26"/>
      <c r="J27" s="173">
        <f ca="1">VLOOKUP(MID(A27,6,2)*1,Sintesi!$A$30:$O$54,9)</f>
        <v>0</v>
      </c>
      <c r="K27" s="121"/>
      <c r="L27" s="81"/>
      <c r="M27" s="260" t="s">
        <v>179</v>
      </c>
      <c r="N27" s="174"/>
    </row>
    <row r="28" spans="1:16" x14ac:dyDescent="0.25">
      <c r="A28" s="168" t="s">
        <v>255</v>
      </c>
      <c r="B28" s="169" t="str">
        <f ca="1">VLOOKUP(MID($A28,6,2)*1,Sintesi!$A$30:$C$54,3)</f>
        <v>-</v>
      </c>
      <c r="C28" s="170" t="str">
        <f ca="1">IF(B28="-","-",IF(INDIRECT(CONCATENATE("'",VLOOKUP(MID(A28,6,2)*1,Sintesi!$A$30:$C$39,2),"'!")&amp;"D5")="Ja/Oui/Si",INDIRECT(CONCATENATE("'",VLOOKUP(MID(A28,6,2)*1,Sintesi!$A$30:$C$39,2),"'!")&amp;"D28"),INDIRECT(CONCATENATE("'",VLOOKUP(MID(A28,6,2)*1,Sintesi!$A$30:$C$39,2),"'!")&amp;"D29")))</f>
        <v>-</v>
      </c>
      <c r="D28" s="171" t="str">
        <f ca="1">IF(B28="-","-",IF(INDIRECT(CONCATENATE("'",VLOOKUP(MID(A28,6,2)*1,Sintesi!$A$30:$C$39,2),"'!")&amp;"D5")="Ja/Oui/Si",INDIRECT(CONCATENATE("'",VLOOKUP(MID(A28,6,2)*1,Sintesi!$A$30:$C$39,2),"'!")&amp;"D36"),INDIRECT(CONCATENATE("'",VLOOKUP(MID(A28,6,2)*1,Sintesi!$A$30:$C$39,2),"'!")&amp;"D37")))</f>
        <v>-</v>
      </c>
      <c r="E28" s="172">
        <f ca="1">VLOOKUP(MID(A28,6,2)*1,Sintesi!$A$30:$O$54,6)</f>
        <v>0</v>
      </c>
      <c r="F28" s="171">
        <f ca="1">VLOOKUP(MID(A28,6,2)*1,Sintesi!$A$30:$O$54,7)</f>
        <v>0</v>
      </c>
      <c r="G28" s="171">
        <f ca="1">IFERROR(F28*(1-Sintesi!$D$18),"-")</f>
        <v>0</v>
      </c>
      <c r="H28" s="77"/>
      <c r="I28" s="26"/>
      <c r="J28" s="173">
        <f ca="1">VLOOKUP(MID(A28,6,2)*1,Sintesi!$A$30:$O$54,9)</f>
        <v>0</v>
      </c>
      <c r="K28" s="121"/>
      <c r="L28" s="81"/>
      <c r="M28" s="260" t="s">
        <v>179</v>
      </c>
      <c r="N28" s="174"/>
    </row>
    <row r="29" spans="1:16" x14ac:dyDescent="0.25">
      <c r="A29" s="168" t="s">
        <v>256</v>
      </c>
      <c r="B29" s="169" t="str">
        <f ca="1">VLOOKUP(MID($A29,6,2)*1,Sintesi!$A$30:$C$54,3)</f>
        <v>-</v>
      </c>
      <c r="C29" s="170" t="str">
        <f ca="1">IF(B29="-","-",IF(INDIRECT(CONCATENATE("'",VLOOKUP(MID(A29,6,2)*1,Sintesi!$A$30:$C$39,2),"'!")&amp;"D5")="Ja/Oui/Si",INDIRECT(CONCATENATE("'",VLOOKUP(MID(A29,6,2)*1,Sintesi!$A$30:$C$39,2),"'!")&amp;"D28"),INDIRECT(CONCATENATE("'",VLOOKUP(MID(A29,6,2)*1,Sintesi!$A$30:$C$39,2),"'!")&amp;"D29")))</f>
        <v>-</v>
      </c>
      <c r="D29" s="171" t="str">
        <f ca="1">IF(B29="-","-",IF(INDIRECT(CONCATENATE("'",VLOOKUP(MID(A29,6,2)*1,Sintesi!$A$30:$C$39,2),"'!")&amp;"D5")="Ja/Oui/Si",INDIRECT(CONCATENATE("'",VLOOKUP(MID(A29,6,2)*1,Sintesi!$A$30:$C$39,2),"'!")&amp;"D36"),INDIRECT(CONCATENATE("'",VLOOKUP(MID(A29,6,2)*1,Sintesi!$A$30:$C$39,2),"'!")&amp;"D37")))</f>
        <v>-</v>
      </c>
      <c r="E29" s="172">
        <f ca="1">VLOOKUP(MID(A29,6,2)*1,Sintesi!$A$30:$O$54,6)</f>
        <v>0</v>
      </c>
      <c r="F29" s="171">
        <f ca="1">VLOOKUP(MID(A29,6,2)*1,Sintesi!$A$30:$O$54,7)</f>
        <v>0</v>
      </c>
      <c r="G29" s="171">
        <f ca="1">IFERROR(F29*(1-Sintesi!$D$18),"-")</f>
        <v>0</v>
      </c>
      <c r="H29" s="77"/>
      <c r="I29" s="26"/>
      <c r="J29" s="173">
        <f ca="1">VLOOKUP(MID(A29,6,2)*1,Sintesi!$A$30:$O$54,9)</f>
        <v>0</v>
      </c>
      <c r="K29" s="121"/>
      <c r="L29" s="81"/>
      <c r="M29" s="260" t="s">
        <v>179</v>
      </c>
      <c r="N29" s="174"/>
    </row>
    <row r="30" spans="1:16" x14ac:dyDescent="0.25">
      <c r="A30" s="168" t="s">
        <v>257</v>
      </c>
      <c r="B30" s="169" t="str">
        <f ca="1">VLOOKUP(MID($A30,6,2)*1,Sintesi!$A$30:$C$54,3)</f>
        <v>-</v>
      </c>
      <c r="C30" s="170" t="str">
        <f ca="1">IF(B30="-","-",IF(INDIRECT(CONCATENATE("'",VLOOKUP(MID(A30,6,2)*1,Sintesi!$A$30:$C$39,2),"'!")&amp;"D5")="Ja/Oui/Si",INDIRECT(CONCATENATE("'",VLOOKUP(MID(A30,6,2)*1,Sintesi!$A$30:$C$39,2),"'!")&amp;"D28"),INDIRECT(CONCATENATE("'",VLOOKUP(MID(A30,6,2)*1,Sintesi!$A$30:$C$39,2),"'!")&amp;"D29")))</f>
        <v>-</v>
      </c>
      <c r="D30" s="171" t="str">
        <f ca="1">IF(B30="-","-",IF(INDIRECT(CONCATENATE("'",VLOOKUP(MID(A30,6,2)*1,Sintesi!$A$30:$C$39,2),"'!")&amp;"D5")="Ja/Oui/Si",INDIRECT(CONCATENATE("'",VLOOKUP(MID(A30,6,2)*1,Sintesi!$A$30:$C$39,2),"'!")&amp;"D36"),INDIRECT(CONCATENATE("'",VLOOKUP(MID(A30,6,2)*1,Sintesi!$A$30:$C$39,2),"'!")&amp;"D37")))</f>
        <v>-</v>
      </c>
      <c r="E30" s="172">
        <f ca="1">VLOOKUP(MID(A30,6,2)*1,Sintesi!$A$30:$O$54,6)</f>
        <v>0</v>
      </c>
      <c r="F30" s="171">
        <f ca="1">VLOOKUP(MID(A30,6,2)*1,Sintesi!$A$30:$O$54,7)</f>
        <v>0</v>
      </c>
      <c r="G30" s="171">
        <f ca="1">IFERROR(F30*(1-Sintesi!$D$18),"-")</f>
        <v>0</v>
      </c>
      <c r="H30" s="77"/>
      <c r="I30" s="26"/>
      <c r="J30" s="173">
        <f ca="1">VLOOKUP(MID(A30,6,2)*1,Sintesi!$A$30:$O$54,9)</f>
        <v>0</v>
      </c>
      <c r="K30" s="121"/>
      <c r="L30" s="81"/>
      <c r="M30" s="260" t="s">
        <v>179</v>
      </c>
      <c r="N30" s="174"/>
    </row>
    <row r="31" spans="1:16" hidden="1" x14ac:dyDescent="0.25">
      <c r="A31" s="168" t="s">
        <v>949</v>
      </c>
      <c r="B31" s="169" t="str">
        <f ca="1">VLOOKUP(MID($A31,6,2)*1,Sintesi!$A$30:$C$54,3)</f>
        <v>-</v>
      </c>
      <c r="C31" s="170" t="str">
        <f ca="1">IF(B31="-","-",IF(INDIRECT(CONCATENATE("'",VLOOKUP(MID(A31,6,2)*1,Sintesi!$A$30:$C$39,2),"'!")&amp;"D5")="Ja/Oui/Si",INDIRECT(CONCATENATE("'",VLOOKUP(MID(A31,6,2)*1,Sintesi!$A$30:$C$39,2),"'!")&amp;"D28"),INDIRECT(CONCATENATE("'",VLOOKUP(MID(A31,6,2)*1,Sintesi!$A$30:$C$39,2),"'!")&amp;"D29")))</f>
        <v>-</v>
      </c>
      <c r="D31" s="171" t="str">
        <f ca="1">IF(B31="-","-",IF(INDIRECT(CONCATENATE("'",VLOOKUP(MID(A31,6,2)*1,Sintesi!$A$30:$C$39,2),"'!")&amp;"D5")="Ja/Oui/Si",INDIRECT(CONCATENATE("'",VLOOKUP(MID(A31,6,2)*1,Sintesi!$A$30:$C$39,2),"'!")&amp;"D36"),INDIRECT(CONCATENATE("'",VLOOKUP(MID(A31,6,2)*1,Sintesi!$A$30:$C$39,2),"'!")&amp;"D37")))</f>
        <v>-</v>
      </c>
      <c r="E31" s="172" t="str">
        <f ca="1">VLOOKUP(MID(A31,6,2)*1,Sintesi!$A$30:$O$54,6)</f>
        <v>-</v>
      </c>
      <c r="F31" s="171" t="str">
        <f ca="1">VLOOKUP(MID(A31,6,2)*1,Sintesi!$A$30:$O$54,7)</f>
        <v>-</v>
      </c>
      <c r="G31" s="171" t="str">
        <f ca="1">IFERROR(F31*(1-Sintesi!$D$18),"-")</f>
        <v>-</v>
      </c>
      <c r="H31" s="77"/>
      <c r="I31" s="26"/>
      <c r="J31" s="173" t="str">
        <f ca="1">VLOOKUP(MID(A31,6,2)*1,Sintesi!$A$30:$O$54,9)</f>
        <v>-</v>
      </c>
      <c r="K31" s="121"/>
      <c r="L31" s="81"/>
      <c r="M31" s="376"/>
      <c r="N31" s="183"/>
    </row>
    <row r="32" spans="1:16" hidden="1" x14ac:dyDescent="0.25">
      <c r="A32" s="168" t="s">
        <v>950</v>
      </c>
      <c r="B32" s="169" t="str">
        <f ca="1">VLOOKUP(MID($A32,6,2)*1,Sintesi!$A$30:$C$54,3)</f>
        <v>-</v>
      </c>
      <c r="C32" s="170" t="str">
        <f ca="1">IF(B32="-","-",IF(INDIRECT(CONCATENATE("'",VLOOKUP(MID(A32,6,2)*1,Sintesi!$A$30:$C$39,2),"'!")&amp;"D5")="Ja/Oui/Si",INDIRECT(CONCATENATE("'",VLOOKUP(MID(A32,6,2)*1,Sintesi!$A$30:$C$39,2),"'!")&amp;"D28"),INDIRECT(CONCATENATE("'",VLOOKUP(MID(A32,6,2)*1,Sintesi!$A$30:$C$39,2),"'!")&amp;"D29")))</f>
        <v>-</v>
      </c>
      <c r="D32" s="171" t="str">
        <f ca="1">IF(B32="-","-",IF(INDIRECT(CONCATENATE("'",VLOOKUP(MID(A32,6,2)*1,Sintesi!$A$30:$C$39,2),"'!")&amp;"D5")="Ja/Oui/Si",INDIRECT(CONCATENATE("'",VLOOKUP(MID(A32,6,2)*1,Sintesi!$A$30:$C$39,2),"'!")&amp;"D36"),INDIRECT(CONCATENATE("'",VLOOKUP(MID(A32,6,2)*1,Sintesi!$A$30:$C$39,2),"'!")&amp;"D37")))</f>
        <v>-</v>
      </c>
      <c r="E32" s="172" t="str">
        <f ca="1">VLOOKUP(MID(A32,6,2)*1,Sintesi!$A$30:$O$54,6)</f>
        <v>-</v>
      </c>
      <c r="F32" s="171" t="str">
        <f ca="1">VLOOKUP(MID(A32,6,2)*1,Sintesi!$A$30:$O$54,7)</f>
        <v>-</v>
      </c>
      <c r="G32" s="171" t="str">
        <f ca="1">IFERROR(F32*(1-Sintesi!$D$18),"-")</f>
        <v>-</v>
      </c>
      <c r="H32" s="77"/>
      <c r="I32" s="26"/>
      <c r="J32" s="173" t="str">
        <f ca="1">VLOOKUP(MID(A32,6,2)*1,Sintesi!$A$30:$O$54,9)</f>
        <v>-</v>
      </c>
      <c r="K32" s="121"/>
      <c r="L32" s="81"/>
      <c r="M32" s="376"/>
      <c r="N32" s="183"/>
    </row>
    <row r="33" spans="1:14" hidden="1" x14ac:dyDescent="0.25">
      <c r="A33" s="168" t="s">
        <v>951</v>
      </c>
      <c r="B33" s="169" t="str">
        <f ca="1">VLOOKUP(MID($A33,6,2)*1,Sintesi!$A$30:$C$54,3)</f>
        <v>-</v>
      </c>
      <c r="C33" s="170" t="str">
        <f ca="1">IF(B33="-","-",IF(INDIRECT(CONCATENATE("'",VLOOKUP(MID(A33,6,2)*1,Sintesi!$A$30:$C$39,2),"'!")&amp;"D5")="Ja/Oui/Si",INDIRECT(CONCATENATE("'",VLOOKUP(MID(A33,6,2)*1,Sintesi!$A$30:$C$39,2),"'!")&amp;"D28"),INDIRECT(CONCATENATE("'",VLOOKUP(MID(A33,6,2)*1,Sintesi!$A$30:$C$39,2),"'!")&amp;"D29")))</f>
        <v>-</v>
      </c>
      <c r="D33" s="171" t="str">
        <f ca="1">IF(B33="-","-",IF(INDIRECT(CONCATENATE("'",VLOOKUP(MID(A33,6,2)*1,Sintesi!$A$30:$C$39,2),"'!")&amp;"D5")="Ja/Oui/Si",INDIRECT(CONCATENATE("'",VLOOKUP(MID(A33,6,2)*1,Sintesi!$A$30:$C$39,2),"'!")&amp;"D36"),INDIRECT(CONCATENATE("'",VLOOKUP(MID(A33,6,2)*1,Sintesi!$A$30:$C$39,2),"'!")&amp;"D37")))</f>
        <v>-</v>
      </c>
      <c r="E33" s="172" t="str">
        <f ca="1">VLOOKUP(MID(A33,6,2)*1,Sintesi!$A$30:$O$54,6)</f>
        <v>-</v>
      </c>
      <c r="F33" s="171" t="str">
        <f ca="1">VLOOKUP(MID(A33,6,2)*1,Sintesi!$A$30:$O$54,7)</f>
        <v>-</v>
      </c>
      <c r="G33" s="171" t="str">
        <f ca="1">IFERROR(F33*(1-Sintesi!$D$18),"-")</f>
        <v>-</v>
      </c>
      <c r="H33" s="77"/>
      <c r="I33" s="26"/>
      <c r="J33" s="173" t="str">
        <f ca="1">VLOOKUP(MID(A33,6,2)*1,Sintesi!$A$30:$O$54,9)</f>
        <v>-</v>
      </c>
      <c r="K33" s="121"/>
      <c r="L33" s="81"/>
      <c r="M33" s="376"/>
      <c r="N33" s="183"/>
    </row>
    <row r="34" spans="1:14" hidden="1" x14ac:dyDescent="0.25">
      <c r="A34" s="168" t="s">
        <v>952</v>
      </c>
      <c r="B34" s="169" t="str">
        <f ca="1">VLOOKUP(MID($A34,6,2)*1,Sintesi!$A$30:$C$54,3)</f>
        <v>-</v>
      </c>
      <c r="C34" s="170" t="str">
        <f ca="1">IF(B34="-","-",IF(INDIRECT(CONCATENATE("'",VLOOKUP(MID(A34,6,2)*1,Sintesi!$A$30:$C$39,2),"'!")&amp;"D5")="Ja/Oui/Si",INDIRECT(CONCATENATE("'",VLOOKUP(MID(A34,6,2)*1,Sintesi!$A$30:$C$39,2),"'!")&amp;"D28"),INDIRECT(CONCATENATE("'",VLOOKUP(MID(A34,6,2)*1,Sintesi!$A$30:$C$39,2),"'!")&amp;"D29")))</f>
        <v>-</v>
      </c>
      <c r="D34" s="171" t="str">
        <f ca="1">IF(B34="-","-",IF(INDIRECT(CONCATENATE("'",VLOOKUP(MID(A34,6,2)*1,Sintesi!$A$30:$C$39,2),"'!")&amp;"D5")="Ja/Oui/Si",INDIRECT(CONCATENATE("'",VLOOKUP(MID(A34,6,2)*1,Sintesi!$A$30:$C$39,2),"'!")&amp;"D36"),INDIRECT(CONCATENATE("'",VLOOKUP(MID(A34,6,2)*1,Sintesi!$A$30:$C$39,2),"'!")&amp;"D37")))</f>
        <v>-</v>
      </c>
      <c r="E34" s="172" t="str">
        <f ca="1">VLOOKUP(MID(A34,6,2)*1,Sintesi!$A$30:$O$54,6)</f>
        <v>-</v>
      </c>
      <c r="F34" s="171" t="str">
        <f ca="1">VLOOKUP(MID(A34,6,2)*1,Sintesi!$A$30:$O$54,7)</f>
        <v>-</v>
      </c>
      <c r="G34" s="171" t="str">
        <f ca="1">IFERROR(F34*(1-Sintesi!$D$18),"-")</f>
        <v>-</v>
      </c>
      <c r="H34" s="77"/>
      <c r="I34" s="26"/>
      <c r="J34" s="173" t="str">
        <f ca="1">VLOOKUP(MID(A34,6,2)*1,Sintesi!$A$30:$O$54,9)</f>
        <v>-</v>
      </c>
      <c r="K34" s="121"/>
      <c r="L34" s="81"/>
      <c r="M34" s="376"/>
      <c r="N34" s="183"/>
    </row>
    <row r="35" spans="1:14" hidden="1" x14ac:dyDescent="0.25">
      <c r="A35" s="168" t="s">
        <v>953</v>
      </c>
      <c r="B35" s="169" t="str">
        <f ca="1">VLOOKUP(MID($A35,6,2)*1,Sintesi!$A$30:$C$54,3)</f>
        <v>-</v>
      </c>
      <c r="C35" s="170" t="str">
        <f ca="1">IF(B35="-","-",IF(INDIRECT(CONCATENATE("'",VLOOKUP(MID(A35,6,2)*1,Sintesi!$A$30:$C$39,2),"'!")&amp;"D5")="Ja/Oui/Si",INDIRECT(CONCATENATE("'",VLOOKUP(MID(A35,6,2)*1,Sintesi!$A$30:$C$39,2),"'!")&amp;"D28"),INDIRECT(CONCATENATE("'",VLOOKUP(MID(A35,6,2)*1,Sintesi!$A$30:$C$39,2),"'!")&amp;"D29")))</f>
        <v>-</v>
      </c>
      <c r="D35" s="171" t="str">
        <f ca="1">IF(B35="-","-",IF(INDIRECT(CONCATENATE("'",VLOOKUP(MID(A35,6,2)*1,Sintesi!$A$30:$C$39,2),"'!")&amp;"D5")="Ja/Oui/Si",INDIRECT(CONCATENATE("'",VLOOKUP(MID(A35,6,2)*1,Sintesi!$A$30:$C$39,2),"'!")&amp;"D36"),INDIRECT(CONCATENATE("'",VLOOKUP(MID(A35,6,2)*1,Sintesi!$A$30:$C$39,2),"'!")&amp;"D37")))</f>
        <v>-</v>
      </c>
      <c r="E35" s="172" t="str">
        <f ca="1">VLOOKUP(MID(A35,6,2)*1,Sintesi!$A$30:$O$54,6)</f>
        <v>-</v>
      </c>
      <c r="F35" s="171" t="str">
        <f ca="1">VLOOKUP(MID(A35,6,2)*1,Sintesi!$A$30:$O$54,7)</f>
        <v>-</v>
      </c>
      <c r="G35" s="171" t="str">
        <f ca="1">IFERROR(F35*(1-Sintesi!$D$18),"-")</f>
        <v>-</v>
      </c>
      <c r="H35" s="77"/>
      <c r="I35" s="26"/>
      <c r="J35" s="173" t="str">
        <f ca="1">VLOOKUP(MID(A35,6,2)*1,Sintesi!$A$30:$O$54,9)</f>
        <v>-</v>
      </c>
      <c r="K35" s="121"/>
      <c r="L35" s="81"/>
      <c r="M35" s="376"/>
      <c r="N35" s="183"/>
    </row>
    <row r="36" spans="1:14" hidden="1" x14ac:dyDescent="0.25">
      <c r="A36" s="168" t="s">
        <v>954</v>
      </c>
      <c r="B36" s="169" t="str">
        <f ca="1">VLOOKUP(MID($A36,6,2)*1,Sintesi!$A$30:$C$54,3)</f>
        <v>-</v>
      </c>
      <c r="C36" s="170" t="str">
        <f ca="1">IF(B36="-","-",IF(INDIRECT(CONCATENATE("'",VLOOKUP(MID(A36,6,2)*1,Sintesi!$A$30:$C$39,2),"'!")&amp;"D5")="Ja/Oui/Si",INDIRECT(CONCATENATE("'",VLOOKUP(MID(A36,6,2)*1,Sintesi!$A$30:$C$39,2),"'!")&amp;"D28"),INDIRECT(CONCATENATE("'",VLOOKUP(MID(A36,6,2)*1,Sintesi!$A$30:$C$39,2),"'!")&amp;"D29")))</f>
        <v>-</v>
      </c>
      <c r="D36" s="171" t="str">
        <f ca="1">IF(B36="-","-",IF(INDIRECT(CONCATENATE("'",VLOOKUP(MID(A36,6,2)*1,Sintesi!$A$30:$C$39,2),"'!")&amp;"D5")="Ja/Oui/Si",INDIRECT(CONCATENATE("'",VLOOKUP(MID(A36,6,2)*1,Sintesi!$A$30:$C$39,2),"'!")&amp;"D36"),INDIRECT(CONCATENATE("'",VLOOKUP(MID(A36,6,2)*1,Sintesi!$A$30:$C$39,2),"'!")&amp;"D37")))</f>
        <v>-</v>
      </c>
      <c r="E36" s="172" t="str">
        <f ca="1">VLOOKUP(MID(A36,6,2)*1,Sintesi!$A$30:$O$54,6)</f>
        <v>-</v>
      </c>
      <c r="F36" s="171" t="str">
        <f ca="1">VLOOKUP(MID(A36,6,2)*1,Sintesi!$A$30:$O$54,7)</f>
        <v>-</v>
      </c>
      <c r="G36" s="171" t="str">
        <f ca="1">IFERROR(F36*(1-Sintesi!$D$18),"-")</f>
        <v>-</v>
      </c>
      <c r="H36" s="77"/>
      <c r="I36" s="26"/>
      <c r="J36" s="173" t="str">
        <f ca="1">VLOOKUP(MID(A36,6,2)*1,Sintesi!$A$30:$O$54,9)</f>
        <v>-</v>
      </c>
      <c r="K36" s="121"/>
      <c r="L36" s="81"/>
      <c r="M36" s="376"/>
      <c r="N36" s="183"/>
    </row>
    <row r="37" spans="1:14" hidden="1" x14ac:dyDescent="0.25">
      <c r="A37" s="168" t="s">
        <v>955</v>
      </c>
      <c r="B37" s="169" t="str">
        <f ca="1">VLOOKUP(MID($A37,6,2)*1,Sintesi!$A$30:$C$54,3)</f>
        <v>-</v>
      </c>
      <c r="C37" s="170" t="str">
        <f ca="1">IF(B37="-","-",IF(INDIRECT(CONCATENATE("'",VLOOKUP(MID(A37,6,2)*1,Sintesi!$A$30:$C$39,2),"'!")&amp;"D5")="Ja/Oui/Si",INDIRECT(CONCATENATE("'",VLOOKUP(MID(A37,6,2)*1,Sintesi!$A$30:$C$39,2),"'!")&amp;"D28"),INDIRECT(CONCATENATE("'",VLOOKUP(MID(A37,6,2)*1,Sintesi!$A$30:$C$39,2),"'!")&amp;"D29")))</f>
        <v>-</v>
      </c>
      <c r="D37" s="171" t="str">
        <f ca="1">IF(B37="-","-",IF(INDIRECT(CONCATENATE("'",VLOOKUP(MID(A37,6,2)*1,Sintesi!$A$30:$C$39,2),"'!")&amp;"D5")="Ja/Oui/Si",INDIRECT(CONCATENATE("'",VLOOKUP(MID(A37,6,2)*1,Sintesi!$A$30:$C$39,2),"'!")&amp;"D36"),INDIRECT(CONCATENATE("'",VLOOKUP(MID(A37,6,2)*1,Sintesi!$A$30:$C$39,2),"'!")&amp;"D37")))</f>
        <v>-</v>
      </c>
      <c r="E37" s="172" t="str">
        <f ca="1">VLOOKUP(MID(A37,6,2)*1,Sintesi!$A$30:$O$54,6)</f>
        <v>-</v>
      </c>
      <c r="F37" s="171" t="str">
        <f ca="1">VLOOKUP(MID(A37,6,2)*1,Sintesi!$A$30:$O$54,7)</f>
        <v>-</v>
      </c>
      <c r="G37" s="171" t="str">
        <f ca="1">IFERROR(F37*(1-Sintesi!$D$18),"-")</f>
        <v>-</v>
      </c>
      <c r="H37" s="77"/>
      <c r="I37" s="26"/>
      <c r="J37" s="173" t="str">
        <f ca="1">VLOOKUP(MID(A37,6,2)*1,Sintesi!$A$30:$O$54,9)</f>
        <v>-</v>
      </c>
      <c r="K37" s="121"/>
      <c r="L37" s="81"/>
      <c r="M37" s="376"/>
      <c r="N37" s="183"/>
    </row>
    <row r="38" spans="1:14" hidden="1" x14ac:dyDescent="0.25">
      <c r="A38" s="168" t="s">
        <v>956</v>
      </c>
      <c r="B38" s="169" t="str">
        <f ca="1">VLOOKUP(MID($A38,6,2)*1,Sintesi!$A$30:$C$54,3)</f>
        <v>-</v>
      </c>
      <c r="C38" s="170" t="str">
        <f ca="1">IF(B38="-","-",IF(INDIRECT(CONCATENATE("'",VLOOKUP(MID(A38,6,2)*1,Sintesi!$A$30:$C$39,2),"'!")&amp;"D5")="Ja/Oui/Si",INDIRECT(CONCATENATE("'",VLOOKUP(MID(A38,6,2)*1,Sintesi!$A$30:$C$39,2),"'!")&amp;"D28"),INDIRECT(CONCATENATE("'",VLOOKUP(MID(A38,6,2)*1,Sintesi!$A$30:$C$39,2),"'!")&amp;"D29")))</f>
        <v>-</v>
      </c>
      <c r="D38" s="171" t="str">
        <f ca="1">IF(B38="-","-",IF(INDIRECT(CONCATENATE("'",VLOOKUP(MID(A38,6,2)*1,Sintesi!$A$30:$C$39,2),"'!")&amp;"D5")="Ja/Oui/Si",INDIRECT(CONCATENATE("'",VLOOKUP(MID(A38,6,2)*1,Sintesi!$A$30:$C$39,2),"'!")&amp;"D36"),INDIRECT(CONCATENATE("'",VLOOKUP(MID(A38,6,2)*1,Sintesi!$A$30:$C$39,2),"'!")&amp;"D37")))</f>
        <v>-</v>
      </c>
      <c r="E38" s="172" t="str">
        <f ca="1">VLOOKUP(MID(A38,6,2)*1,Sintesi!$A$30:$O$54,6)</f>
        <v>-</v>
      </c>
      <c r="F38" s="171" t="str">
        <f ca="1">VLOOKUP(MID(A38,6,2)*1,Sintesi!$A$30:$O$54,7)</f>
        <v>-</v>
      </c>
      <c r="G38" s="171" t="str">
        <f ca="1">IFERROR(F38*(1-Sintesi!$D$18),"-")</f>
        <v>-</v>
      </c>
      <c r="H38" s="77"/>
      <c r="I38" s="26"/>
      <c r="J38" s="173" t="str">
        <f ca="1">VLOOKUP(MID(A38,6,2)*1,Sintesi!$A$30:$O$54,9)</f>
        <v>-</v>
      </c>
      <c r="K38" s="121"/>
      <c r="L38" s="81"/>
      <c r="M38" s="376"/>
      <c r="N38" s="183"/>
    </row>
    <row r="39" spans="1:14" hidden="1" x14ac:dyDescent="0.25">
      <c r="A39" s="168" t="s">
        <v>957</v>
      </c>
      <c r="B39" s="169" t="str">
        <f ca="1">VLOOKUP(MID($A39,6,2)*1,Sintesi!$A$30:$C$54,3)</f>
        <v>-</v>
      </c>
      <c r="C39" s="170" t="str">
        <f ca="1">IF(B39="-","-",IF(INDIRECT(CONCATENATE("'",VLOOKUP(MID(A39,6,2)*1,Sintesi!$A$30:$C$39,2),"'!")&amp;"D5")="Ja/Oui/Si",INDIRECT(CONCATENATE("'",VLOOKUP(MID(A39,6,2)*1,Sintesi!$A$30:$C$39,2),"'!")&amp;"D28"),INDIRECT(CONCATENATE("'",VLOOKUP(MID(A39,6,2)*1,Sintesi!$A$30:$C$39,2),"'!")&amp;"D29")))</f>
        <v>-</v>
      </c>
      <c r="D39" s="171" t="str">
        <f ca="1">IF(B39="-","-",IF(INDIRECT(CONCATENATE("'",VLOOKUP(MID(A39,6,2)*1,Sintesi!$A$30:$C$39,2),"'!")&amp;"D5")="Ja/Oui/Si",INDIRECT(CONCATENATE("'",VLOOKUP(MID(A39,6,2)*1,Sintesi!$A$30:$C$39,2),"'!")&amp;"D36"),INDIRECT(CONCATENATE("'",VLOOKUP(MID(A39,6,2)*1,Sintesi!$A$30:$C$39,2),"'!")&amp;"D37")))</f>
        <v>-</v>
      </c>
      <c r="E39" s="172" t="str">
        <f ca="1">VLOOKUP(MID(A39,6,2)*1,Sintesi!$A$30:$O$54,6)</f>
        <v>-</v>
      </c>
      <c r="F39" s="171" t="str">
        <f ca="1">VLOOKUP(MID(A39,6,2)*1,Sintesi!$A$30:$O$54,7)</f>
        <v>-</v>
      </c>
      <c r="G39" s="171" t="str">
        <f ca="1">IFERROR(F39*(1-Sintesi!$D$18),"-")</f>
        <v>-</v>
      </c>
      <c r="H39" s="77"/>
      <c r="I39" s="26"/>
      <c r="J39" s="173" t="str">
        <f ca="1">VLOOKUP(MID(A39,6,2)*1,Sintesi!$A$30:$O$54,9)</f>
        <v>-</v>
      </c>
      <c r="K39" s="121"/>
      <c r="L39" s="81"/>
      <c r="M39" s="376"/>
      <c r="N39" s="183"/>
    </row>
    <row r="40" spans="1:14" hidden="1" x14ac:dyDescent="0.25">
      <c r="A40" s="168" t="s">
        <v>958</v>
      </c>
      <c r="B40" s="169" t="str">
        <f ca="1">VLOOKUP(MID($A40,6,2)*1,Sintesi!$A$30:$C$54,3)</f>
        <v>-</v>
      </c>
      <c r="C40" s="170" t="str">
        <f ca="1">IF(B40="-","-",IF(INDIRECT(CONCATENATE("'",VLOOKUP(MID(A40,6,2)*1,Sintesi!$A$30:$C$39,2),"'!")&amp;"D5")="Ja/Oui/Si",INDIRECT(CONCATENATE("'",VLOOKUP(MID(A40,6,2)*1,Sintesi!$A$30:$C$39,2),"'!")&amp;"D28"),INDIRECT(CONCATENATE("'",VLOOKUP(MID(A40,6,2)*1,Sintesi!$A$30:$C$39,2),"'!")&amp;"D29")))</f>
        <v>-</v>
      </c>
      <c r="D40" s="171" t="str">
        <f ca="1">IF(B40="-","-",IF(INDIRECT(CONCATENATE("'",VLOOKUP(MID(A40,6,2)*1,Sintesi!$A$30:$C$39,2),"'!")&amp;"D5")="Ja/Oui/Si",INDIRECT(CONCATENATE("'",VLOOKUP(MID(A40,6,2)*1,Sintesi!$A$30:$C$39,2),"'!")&amp;"D36"),INDIRECT(CONCATENATE("'",VLOOKUP(MID(A40,6,2)*1,Sintesi!$A$30:$C$39,2),"'!")&amp;"D37")))</f>
        <v>-</v>
      </c>
      <c r="E40" s="172" t="str">
        <f ca="1">VLOOKUP(MID(A40,6,2)*1,Sintesi!$A$30:$O$54,6)</f>
        <v>-</v>
      </c>
      <c r="F40" s="171" t="str">
        <f ca="1">VLOOKUP(MID(A40,6,2)*1,Sintesi!$A$30:$O$54,7)</f>
        <v>-</v>
      </c>
      <c r="G40" s="171" t="str">
        <f ca="1">IFERROR(F40*(1-Sintesi!$D$18),"-")</f>
        <v>-</v>
      </c>
      <c r="H40" s="77"/>
      <c r="I40" s="26"/>
      <c r="J40" s="173" t="str">
        <f ca="1">VLOOKUP(MID(A40,6,2)*1,Sintesi!$A$30:$O$54,9)</f>
        <v>-</v>
      </c>
      <c r="K40" s="121"/>
      <c r="L40" s="81"/>
      <c r="M40" s="376"/>
      <c r="N40" s="183"/>
    </row>
    <row r="41" spans="1:14" hidden="1" x14ac:dyDescent="0.25">
      <c r="A41" s="168" t="s">
        <v>959</v>
      </c>
      <c r="B41" s="169" t="str">
        <f ca="1">VLOOKUP(MID($A41,6,2)*1,Sintesi!$A$30:$C$54,3)</f>
        <v>-</v>
      </c>
      <c r="C41" s="170" t="str">
        <f ca="1">IF(B41="-","-",IF(INDIRECT(CONCATENATE("'",VLOOKUP(MID(A41,6,2)*1,Sintesi!$A$30:$C$39,2),"'!")&amp;"D5")="Ja/Oui/Si",INDIRECT(CONCATENATE("'",VLOOKUP(MID(A41,6,2)*1,Sintesi!$A$30:$C$39,2),"'!")&amp;"D28"),INDIRECT(CONCATENATE("'",VLOOKUP(MID(A41,6,2)*1,Sintesi!$A$30:$C$39,2),"'!")&amp;"D29")))</f>
        <v>-</v>
      </c>
      <c r="D41" s="171" t="str">
        <f ca="1">IF(B41="-","-",IF(INDIRECT(CONCATENATE("'",VLOOKUP(MID(A41,6,2)*1,Sintesi!$A$30:$C$39,2),"'!")&amp;"D5")="Ja/Oui/Si",INDIRECT(CONCATENATE("'",VLOOKUP(MID(A41,6,2)*1,Sintesi!$A$30:$C$39,2),"'!")&amp;"D36"),INDIRECT(CONCATENATE("'",VLOOKUP(MID(A41,6,2)*1,Sintesi!$A$30:$C$39,2),"'!")&amp;"D37")))</f>
        <v>-</v>
      </c>
      <c r="E41" s="172" t="str">
        <f ca="1">VLOOKUP(MID(A41,6,2)*1,Sintesi!$A$30:$O$54,6)</f>
        <v>-</v>
      </c>
      <c r="F41" s="171" t="str">
        <f ca="1">VLOOKUP(MID(A41,6,2)*1,Sintesi!$A$30:$O$54,7)</f>
        <v>-</v>
      </c>
      <c r="G41" s="171" t="str">
        <f ca="1">IFERROR(F41*(1-Sintesi!$D$18),"-")</f>
        <v>-</v>
      </c>
      <c r="H41" s="77"/>
      <c r="I41" s="26"/>
      <c r="J41" s="173" t="str">
        <f ca="1">VLOOKUP(MID(A41,6,2)*1,Sintesi!$A$30:$O$54,9)</f>
        <v>-</v>
      </c>
      <c r="K41" s="121"/>
      <c r="L41" s="81"/>
      <c r="M41" s="376"/>
      <c r="N41" s="183"/>
    </row>
    <row r="42" spans="1:14" hidden="1" x14ac:dyDescent="0.25">
      <c r="A42" s="168" t="s">
        <v>960</v>
      </c>
      <c r="B42" s="169" t="str">
        <f ca="1">VLOOKUP(MID($A42,6,2)*1,Sintesi!$A$30:$C$54,3)</f>
        <v>-</v>
      </c>
      <c r="C42" s="170" t="str">
        <f ca="1">IF(B42="-","-",IF(INDIRECT(CONCATENATE("'",VLOOKUP(MID(A42,6,2)*1,Sintesi!$A$30:$C$39,2),"'!")&amp;"D5")="Ja/Oui/Si",INDIRECT(CONCATENATE("'",VLOOKUP(MID(A42,6,2)*1,Sintesi!$A$30:$C$39,2),"'!")&amp;"D28"),INDIRECT(CONCATENATE("'",VLOOKUP(MID(A42,6,2)*1,Sintesi!$A$30:$C$39,2),"'!")&amp;"D29")))</f>
        <v>-</v>
      </c>
      <c r="D42" s="171" t="str">
        <f ca="1">IF(B42="-","-",IF(INDIRECT(CONCATENATE("'",VLOOKUP(MID(A42,6,2)*1,Sintesi!$A$30:$C$39,2),"'!")&amp;"D5")="Ja/Oui/Si",INDIRECT(CONCATENATE("'",VLOOKUP(MID(A42,6,2)*1,Sintesi!$A$30:$C$39,2),"'!")&amp;"D36"),INDIRECT(CONCATENATE("'",VLOOKUP(MID(A42,6,2)*1,Sintesi!$A$30:$C$39,2),"'!")&amp;"D37")))</f>
        <v>-</v>
      </c>
      <c r="E42" s="172" t="str">
        <f ca="1">VLOOKUP(MID(A42,6,2)*1,Sintesi!$A$30:$O$54,6)</f>
        <v>-</v>
      </c>
      <c r="F42" s="171" t="str">
        <f ca="1">VLOOKUP(MID(A42,6,2)*1,Sintesi!$A$30:$O$54,7)</f>
        <v>-</v>
      </c>
      <c r="G42" s="171" t="str">
        <f ca="1">IFERROR(F42*(1-Sintesi!$D$18),"-")</f>
        <v>-</v>
      </c>
      <c r="H42" s="77"/>
      <c r="I42" s="26"/>
      <c r="J42" s="173" t="str">
        <f ca="1">VLOOKUP(MID(A42,6,2)*1,Sintesi!$A$30:$O$54,9)</f>
        <v>-</v>
      </c>
      <c r="K42" s="121"/>
      <c r="L42" s="81"/>
      <c r="M42" s="376"/>
      <c r="N42" s="183"/>
    </row>
    <row r="43" spans="1:14" hidden="1" x14ac:dyDescent="0.25">
      <c r="A43" s="168" t="s">
        <v>961</v>
      </c>
      <c r="B43" s="169" t="str">
        <f ca="1">VLOOKUP(MID($A43,6,2)*1,Sintesi!$A$30:$C$54,3)</f>
        <v>-</v>
      </c>
      <c r="C43" s="170" t="str">
        <f ca="1">IF(B43="-","-",IF(INDIRECT(CONCATENATE("'",VLOOKUP(MID(A43,6,2)*1,Sintesi!$A$30:$C$39,2),"'!")&amp;"D5")="Ja/Oui/Si",INDIRECT(CONCATENATE("'",VLOOKUP(MID(A43,6,2)*1,Sintesi!$A$30:$C$39,2),"'!")&amp;"D28"),INDIRECT(CONCATENATE("'",VLOOKUP(MID(A43,6,2)*1,Sintesi!$A$30:$C$39,2),"'!")&amp;"D29")))</f>
        <v>-</v>
      </c>
      <c r="D43" s="171" t="str">
        <f ca="1">IF(B43="-","-",IF(INDIRECT(CONCATENATE("'",VLOOKUP(MID(A43,6,2)*1,Sintesi!$A$30:$C$39,2),"'!")&amp;"D5")="Ja/Oui/Si",INDIRECT(CONCATENATE("'",VLOOKUP(MID(A43,6,2)*1,Sintesi!$A$30:$C$39,2),"'!")&amp;"D36"),INDIRECT(CONCATENATE("'",VLOOKUP(MID(A43,6,2)*1,Sintesi!$A$30:$C$39,2),"'!")&amp;"D37")))</f>
        <v>-</v>
      </c>
      <c r="E43" s="172" t="str">
        <f ca="1">VLOOKUP(MID(A43,6,2)*1,Sintesi!$A$30:$O$54,6)</f>
        <v>-</v>
      </c>
      <c r="F43" s="171" t="str">
        <f ca="1">VLOOKUP(MID(A43,6,2)*1,Sintesi!$A$30:$O$54,7)</f>
        <v>-</v>
      </c>
      <c r="G43" s="171" t="str">
        <f ca="1">IFERROR(F43*(1-Sintesi!$D$18),"-")</f>
        <v>-</v>
      </c>
      <c r="H43" s="77"/>
      <c r="I43" s="26"/>
      <c r="J43" s="173" t="str">
        <f ca="1">VLOOKUP(MID(A43,6,2)*1,Sintesi!$A$30:$O$54,9)</f>
        <v>-</v>
      </c>
      <c r="K43" s="121"/>
      <c r="L43" s="81"/>
      <c r="M43" s="376"/>
      <c r="N43" s="183"/>
    </row>
    <row r="44" spans="1:14" hidden="1" x14ac:dyDescent="0.25">
      <c r="A44" s="168" t="s">
        <v>962</v>
      </c>
      <c r="B44" s="169" t="str">
        <f ca="1">VLOOKUP(MID($A44,6,2)*1,Sintesi!$A$30:$C$54,3)</f>
        <v>-</v>
      </c>
      <c r="C44" s="170" t="str">
        <f ca="1">IF(B44="-","-",IF(INDIRECT(CONCATENATE("'",VLOOKUP(MID(A44,6,2)*1,Sintesi!$A$30:$C$39,2),"'!")&amp;"D5")="Ja/Oui/Si",INDIRECT(CONCATENATE("'",VLOOKUP(MID(A44,6,2)*1,Sintesi!$A$30:$C$39,2),"'!")&amp;"D28"),INDIRECT(CONCATENATE("'",VLOOKUP(MID(A44,6,2)*1,Sintesi!$A$30:$C$39,2),"'!")&amp;"D29")))</f>
        <v>-</v>
      </c>
      <c r="D44" s="171" t="str">
        <f ca="1">IF(B44="-","-",IF(INDIRECT(CONCATENATE("'",VLOOKUP(MID(A44,6,2)*1,Sintesi!$A$30:$C$39,2),"'!")&amp;"D5")="Ja/Oui/Si",INDIRECT(CONCATENATE("'",VLOOKUP(MID(A44,6,2)*1,Sintesi!$A$30:$C$39,2),"'!")&amp;"D36"),INDIRECT(CONCATENATE("'",VLOOKUP(MID(A44,6,2)*1,Sintesi!$A$30:$C$39,2),"'!")&amp;"D37")))</f>
        <v>-</v>
      </c>
      <c r="E44" s="172" t="str">
        <f ca="1">VLOOKUP(MID(A44,6,2)*1,Sintesi!$A$30:$O$54,6)</f>
        <v>-</v>
      </c>
      <c r="F44" s="171" t="str">
        <f ca="1">VLOOKUP(MID(A44,6,2)*1,Sintesi!$A$30:$O$54,7)</f>
        <v>-</v>
      </c>
      <c r="G44" s="171" t="str">
        <f ca="1">IFERROR(F44*(1-Sintesi!$D$18),"-")</f>
        <v>-</v>
      </c>
      <c r="H44" s="77"/>
      <c r="I44" s="26"/>
      <c r="J44" s="173" t="str">
        <f ca="1">VLOOKUP(MID(A44,6,2)*1,Sintesi!$A$30:$O$54,9)</f>
        <v>-</v>
      </c>
      <c r="K44" s="121"/>
      <c r="L44" s="81"/>
      <c r="M44" s="376"/>
      <c r="N44" s="183"/>
    </row>
    <row r="45" spans="1:14" hidden="1" x14ac:dyDescent="0.25">
      <c r="A45" s="168" t="s">
        <v>963</v>
      </c>
      <c r="B45" s="169" t="str">
        <f ca="1">VLOOKUP(MID($A45,6,2)*1,Sintesi!$A$30:$C$54,3)</f>
        <v>-</v>
      </c>
      <c r="C45" s="170" t="str">
        <f ca="1">IF(B45="-","-",IF(INDIRECT(CONCATENATE("'",VLOOKUP(MID(A45,6,2)*1,Sintesi!$A$30:$C$39,2),"'!")&amp;"D5")="Ja/Oui/Si",INDIRECT(CONCATENATE("'",VLOOKUP(MID(A45,6,2)*1,Sintesi!$A$30:$C$39,2),"'!")&amp;"D28"),INDIRECT(CONCATENATE("'",VLOOKUP(MID(A45,6,2)*1,Sintesi!$A$30:$C$39,2),"'!")&amp;"D29")))</f>
        <v>-</v>
      </c>
      <c r="D45" s="171" t="str">
        <f ca="1">IF(B45="-","-",IF(INDIRECT(CONCATENATE("'",VLOOKUP(MID(A45,6,2)*1,Sintesi!$A$30:$C$39,2),"'!")&amp;"D5")="Ja/Oui/Si",INDIRECT(CONCATENATE("'",VLOOKUP(MID(A45,6,2)*1,Sintesi!$A$30:$C$39,2),"'!")&amp;"D36"),INDIRECT(CONCATENATE("'",VLOOKUP(MID(A45,6,2)*1,Sintesi!$A$30:$C$39,2),"'!")&amp;"D37")))</f>
        <v>-</v>
      </c>
      <c r="E45" s="172" t="str">
        <f ca="1">VLOOKUP(MID(A45,6,2)*1,Sintesi!$A$30:$O$54,6)</f>
        <v>-</v>
      </c>
      <c r="F45" s="171" t="str">
        <f ca="1">VLOOKUP(MID(A45,6,2)*1,Sintesi!$A$30:$O$54,7)</f>
        <v>-</v>
      </c>
      <c r="G45" s="171" t="str">
        <f ca="1">IFERROR(F45*(1-Sintesi!$D$18),"-")</f>
        <v>-</v>
      </c>
      <c r="H45" s="77"/>
      <c r="I45" s="26"/>
      <c r="J45" s="173" t="str">
        <f ca="1">VLOOKUP(MID(A45,6,2)*1,Sintesi!$A$30:$O$54,9)</f>
        <v>-</v>
      </c>
      <c r="K45" s="121"/>
      <c r="L45" s="81"/>
      <c r="M45" s="376"/>
      <c r="N45" s="183"/>
    </row>
    <row r="46" spans="1:14" x14ac:dyDescent="0.25">
      <c r="A46" s="168"/>
      <c r="B46" s="176"/>
      <c r="C46" s="177">
        <f ca="1">+SUM(C21:C45)</f>
        <v>0</v>
      </c>
      <c r="D46" s="178">
        <f ca="1">+SUM(D21:D45)</f>
        <v>0</v>
      </c>
      <c r="E46" s="179"/>
      <c r="F46" s="178">
        <f ca="1">+SUM(F21:F45)</f>
        <v>0</v>
      </c>
      <c r="G46" s="178">
        <f ca="1">+SUM(G21:G45)</f>
        <v>0</v>
      </c>
      <c r="H46" s="178">
        <f>+SUM(H21:H45)</f>
        <v>0</v>
      </c>
      <c r="I46" s="5"/>
      <c r="J46" s="180"/>
      <c r="K46" s="181"/>
      <c r="L46" s="182"/>
      <c r="N46" s="183"/>
    </row>
    <row r="47" spans="1:14" x14ac:dyDescent="0.25">
      <c r="A47" s="168"/>
      <c r="B47" s="184"/>
      <c r="C47" s="185"/>
      <c r="D47" s="4"/>
      <c r="E47" s="186"/>
      <c r="F47" s="187"/>
      <c r="G47" s="187"/>
      <c r="H47" s="4"/>
      <c r="I47" s="6"/>
      <c r="J47" s="188"/>
      <c r="K47" s="189"/>
      <c r="L47" s="190"/>
      <c r="N47" s="191"/>
    </row>
    <row r="48" spans="1:14" ht="13" x14ac:dyDescent="0.25">
      <c r="A48" s="60" t="str">
        <f ca="1">OFFSET(Sprachen!A284,0,'Informazioni generali'!$B$4-1,1,1)</f>
        <v>Vendita a titolo di servizio universale da parte di altri impianti idroelettrici (&gt; 10 MW) del richiedente</v>
      </c>
      <c r="B48" s="192"/>
      <c r="C48" s="193"/>
      <c r="D48" s="3"/>
      <c r="E48" s="194"/>
      <c r="F48" s="195"/>
      <c r="G48" s="195"/>
      <c r="H48" s="3"/>
      <c r="I48" s="7"/>
      <c r="J48" s="196"/>
      <c r="K48" s="197"/>
      <c r="L48" s="198"/>
      <c r="N48" s="191"/>
    </row>
    <row r="49" spans="1:16" ht="12.75" customHeight="1" x14ac:dyDescent="0.25">
      <c r="A49" s="60"/>
      <c r="B49" s="590" t="str">
        <f t="shared" ref="B49:G49" ca="1" si="0">B18</f>
        <v>Nome dell'impianto</v>
      </c>
      <c r="C49" s="590" t="str">
        <f t="shared" ca="1" si="0"/>
        <v>Potenza massima erogata dal generatore</v>
      </c>
      <c r="D49" s="590" t="str">
        <f t="shared" ca="1" si="0"/>
        <v>Produzione annua 2024</v>
      </c>
      <c r="E49" s="590" t="str">
        <f t="shared" ca="1" si="0"/>
        <v>Quota del richiedente</v>
      </c>
      <c r="F49" s="590" t="str">
        <f t="shared" ca="1" si="0"/>
        <v>Produzione annua quota del richiedente</v>
      </c>
      <c r="G49" s="622" t="str">
        <f t="shared" ca="1" si="0"/>
        <v>Vendita nel servizio universale</v>
      </c>
      <c r="H49" s="622"/>
      <c r="I49" s="620" t="str">
        <f ca="1">I18</f>
        <v>Costi di produzione secondo la verifica dei costi da parte della Elcom ai sensi della LAEl</v>
      </c>
      <c r="J49" s="620" t="str">
        <f ca="1">J18</f>
        <v>Costi di produzione secondo la direttiva sul premio di mercato</v>
      </c>
      <c r="K49" s="620" t="str">
        <f ca="1">K18</f>
        <v>Costi di produzione secondo la direttiva coperti?</v>
      </c>
      <c r="L49" s="227" t="str">
        <f ca="1">L18</f>
        <v>Richiedente</v>
      </c>
      <c r="M49" s="619" t="str">
        <f ca="1">M18</f>
        <v>esaminatore della domanda</v>
      </c>
      <c r="N49" s="619"/>
    </row>
    <row r="50" spans="1:16" ht="91.5" customHeight="1" x14ac:dyDescent="0.25">
      <c r="A50" s="60"/>
      <c r="B50" s="629"/>
      <c r="C50" s="629"/>
      <c r="D50" s="629"/>
      <c r="E50" s="629"/>
      <c r="F50" s="629"/>
      <c r="G50" s="156" t="str">
        <f ca="1">G19</f>
        <v>teoricamente in base a una quota premio di mercato di:</v>
      </c>
      <c r="H50" s="156" t="str">
        <f ca="1">H19</f>
        <v>effettivamente secondo i dati del richiedente</v>
      </c>
      <c r="I50" s="621"/>
      <c r="J50" s="621"/>
      <c r="K50" s="621"/>
      <c r="L50" s="157" t="str">
        <f ca="1">L19</f>
        <v>Commenti</v>
      </c>
      <c r="M50" s="157" t="str">
        <f ca="1">M19</f>
        <v>prova</v>
      </c>
      <c r="N50" s="157" t="str">
        <f ca="1">N19</f>
        <v>Commenti</v>
      </c>
    </row>
    <row r="51" spans="1:16" ht="13" x14ac:dyDescent="0.25">
      <c r="A51" s="60"/>
      <c r="B51" s="159"/>
      <c r="C51" s="160" t="s">
        <v>6</v>
      </c>
      <c r="D51" s="160" t="s">
        <v>8</v>
      </c>
      <c r="E51" s="160" t="s">
        <v>4</v>
      </c>
      <c r="F51" s="160" t="s">
        <v>8</v>
      </c>
      <c r="G51" s="160" t="s">
        <v>8</v>
      </c>
      <c r="H51" s="160" t="s">
        <v>8</v>
      </c>
      <c r="I51" s="160" t="s">
        <v>38</v>
      </c>
      <c r="J51" s="160" t="s">
        <v>38</v>
      </c>
      <c r="K51" s="160" t="s">
        <v>20</v>
      </c>
      <c r="L51" s="159"/>
      <c r="M51" s="159"/>
      <c r="N51" s="159"/>
    </row>
    <row r="52" spans="1:16" x14ac:dyDescent="0.25">
      <c r="A52" s="168" t="s">
        <v>272</v>
      </c>
      <c r="B52" s="32"/>
      <c r="C52" s="53"/>
      <c r="D52" s="77"/>
      <c r="E52" s="71"/>
      <c r="F52" s="171">
        <f t="shared" ref="F52:F57" si="1">+D52*E52</f>
        <v>0</v>
      </c>
      <c r="G52" s="171">
        <f ca="1">+F52*(1-Sintesi!$D$18)</f>
        <v>0</v>
      </c>
      <c r="H52" s="77"/>
      <c r="I52" s="26"/>
      <c r="J52" s="199"/>
      <c r="K52" s="121"/>
      <c r="L52" s="81"/>
      <c r="M52" s="260" t="s">
        <v>179</v>
      </c>
      <c r="N52" s="174"/>
      <c r="P52" s="39"/>
    </row>
    <row r="53" spans="1:16" x14ac:dyDescent="0.25">
      <c r="A53" s="168" t="s">
        <v>273</v>
      </c>
      <c r="B53" s="32"/>
      <c r="C53" s="53"/>
      <c r="D53" s="77"/>
      <c r="E53" s="71"/>
      <c r="F53" s="171">
        <f t="shared" si="1"/>
        <v>0</v>
      </c>
      <c r="G53" s="171">
        <f ca="1">+F53*(1-Sintesi!$D$18)</f>
        <v>0</v>
      </c>
      <c r="H53" s="77"/>
      <c r="I53" s="26"/>
      <c r="J53" s="199"/>
      <c r="K53" s="121"/>
      <c r="L53" s="81"/>
      <c r="M53" s="260" t="s">
        <v>179</v>
      </c>
      <c r="N53" s="174"/>
      <c r="P53" s="175"/>
    </row>
    <row r="54" spans="1:16" x14ac:dyDescent="0.25">
      <c r="A54" s="168" t="s">
        <v>275</v>
      </c>
      <c r="B54" s="32"/>
      <c r="C54" s="53"/>
      <c r="D54" s="77"/>
      <c r="E54" s="71"/>
      <c r="F54" s="171">
        <f t="shared" si="1"/>
        <v>0</v>
      </c>
      <c r="G54" s="171">
        <f ca="1">+F54*(1-Sintesi!$D$18)</f>
        <v>0</v>
      </c>
      <c r="H54" s="77"/>
      <c r="I54" s="26"/>
      <c r="J54" s="199"/>
      <c r="K54" s="121"/>
      <c r="L54" s="81"/>
      <c r="M54" s="260" t="s">
        <v>179</v>
      </c>
      <c r="N54" s="174"/>
    </row>
    <row r="55" spans="1:16" x14ac:dyDescent="0.25">
      <c r="A55" s="168" t="s">
        <v>276</v>
      </c>
      <c r="B55" s="32"/>
      <c r="C55" s="53"/>
      <c r="D55" s="77"/>
      <c r="E55" s="71"/>
      <c r="F55" s="171">
        <f t="shared" si="1"/>
        <v>0</v>
      </c>
      <c r="G55" s="171">
        <f ca="1">+F55*(1-Sintesi!$D$18)</f>
        <v>0</v>
      </c>
      <c r="H55" s="77"/>
      <c r="I55" s="26"/>
      <c r="J55" s="199"/>
      <c r="K55" s="121"/>
      <c r="L55" s="81"/>
      <c r="M55" s="260" t="s">
        <v>179</v>
      </c>
      <c r="N55" s="174"/>
    </row>
    <row r="56" spans="1:16" x14ac:dyDescent="0.25">
      <c r="A56" s="168" t="s">
        <v>277</v>
      </c>
      <c r="B56" s="32"/>
      <c r="C56" s="53"/>
      <c r="D56" s="77"/>
      <c r="E56" s="71"/>
      <c r="F56" s="171">
        <f t="shared" si="1"/>
        <v>0</v>
      </c>
      <c r="G56" s="171">
        <f ca="1">+F56*(1-Sintesi!$D$18)</f>
        <v>0</v>
      </c>
      <c r="H56" s="77"/>
      <c r="I56" s="26"/>
      <c r="J56" s="199"/>
      <c r="K56" s="121"/>
      <c r="L56" s="81"/>
      <c r="M56" s="260" t="s">
        <v>179</v>
      </c>
      <c r="N56" s="174"/>
    </row>
    <row r="57" spans="1:16" x14ac:dyDescent="0.25">
      <c r="A57" s="168" t="s">
        <v>278</v>
      </c>
      <c r="B57" s="32"/>
      <c r="C57" s="53"/>
      <c r="D57" s="77"/>
      <c r="E57" s="71"/>
      <c r="F57" s="171">
        <f t="shared" si="1"/>
        <v>0</v>
      </c>
      <c r="G57" s="171">
        <f ca="1">+F57*(1-Sintesi!$D$18)</f>
        <v>0</v>
      </c>
      <c r="H57" s="77"/>
      <c r="I57" s="26"/>
      <c r="J57" s="199"/>
      <c r="K57" s="121"/>
      <c r="L57" s="81"/>
      <c r="M57" s="260" t="s">
        <v>179</v>
      </c>
      <c r="N57" s="174"/>
    </row>
    <row r="58" spans="1:16" x14ac:dyDescent="0.25">
      <c r="A58" s="168" t="s">
        <v>279</v>
      </c>
      <c r="B58" s="32"/>
      <c r="C58" s="53"/>
      <c r="D58" s="77"/>
      <c r="E58" s="71"/>
      <c r="F58" s="171">
        <f t="shared" ref="F58:F70" si="2">+D58*E58</f>
        <v>0</v>
      </c>
      <c r="G58" s="171">
        <f ca="1">+F58*(1-Sintesi!$D$18)</f>
        <v>0</v>
      </c>
      <c r="H58" s="77"/>
      <c r="I58" s="26"/>
      <c r="J58" s="199"/>
      <c r="K58" s="121"/>
      <c r="L58" s="81"/>
      <c r="M58" s="260" t="s">
        <v>179</v>
      </c>
      <c r="N58" s="174"/>
    </row>
    <row r="59" spans="1:16" x14ac:dyDescent="0.25">
      <c r="A59" s="168" t="s">
        <v>280</v>
      </c>
      <c r="B59" s="32"/>
      <c r="C59" s="53"/>
      <c r="D59" s="77"/>
      <c r="E59" s="71"/>
      <c r="F59" s="171">
        <f t="shared" si="2"/>
        <v>0</v>
      </c>
      <c r="G59" s="171">
        <f ca="1">+F59*(1-Sintesi!$D$18)</f>
        <v>0</v>
      </c>
      <c r="H59" s="77"/>
      <c r="I59" s="26"/>
      <c r="J59" s="199"/>
      <c r="K59" s="121"/>
      <c r="L59" s="81"/>
      <c r="M59" s="260" t="s">
        <v>179</v>
      </c>
      <c r="N59" s="174"/>
    </row>
    <row r="60" spans="1:16" x14ac:dyDescent="0.25">
      <c r="A60" s="168" t="s">
        <v>281</v>
      </c>
      <c r="B60" s="32"/>
      <c r="C60" s="53"/>
      <c r="D60" s="77"/>
      <c r="E60" s="71"/>
      <c r="F60" s="171">
        <f t="shared" si="2"/>
        <v>0</v>
      </c>
      <c r="G60" s="171">
        <f ca="1">+F60*(1-Sintesi!$D$18)</f>
        <v>0</v>
      </c>
      <c r="H60" s="77"/>
      <c r="I60" s="26"/>
      <c r="J60" s="199"/>
      <c r="K60" s="121"/>
      <c r="L60" s="81"/>
      <c r="M60" s="260" t="s">
        <v>179</v>
      </c>
      <c r="N60" s="174"/>
    </row>
    <row r="61" spans="1:16" x14ac:dyDescent="0.25">
      <c r="A61" s="168" t="s">
        <v>282</v>
      </c>
      <c r="B61" s="32"/>
      <c r="C61" s="53"/>
      <c r="D61" s="77"/>
      <c r="E61" s="71"/>
      <c r="F61" s="171">
        <f t="shared" si="2"/>
        <v>0</v>
      </c>
      <c r="G61" s="171">
        <f ca="1">+F61*(1-Sintesi!$D$18)</f>
        <v>0</v>
      </c>
      <c r="H61" s="77"/>
      <c r="I61" s="26"/>
      <c r="J61" s="199"/>
      <c r="K61" s="121"/>
      <c r="L61" s="81"/>
      <c r="M61" s="260" t="s">
        <v>179</v>
      </c>
      <c r="N61" s="174"/>
    </row>
    <row r="62" spans="1:16" x14ac:dyDescent="0.25">
      <c r="A62" s="168" t="s">
        <v>283</v>
      </c>
      <c r="B62" s="32"/>
      <c r="C62" s="53"/>
      <c r="D62" s="77"/>
      <c r="E62" s="71"/>
      <c r="F62" s="171">
        <f t="shared" si="2"/>
        <v>0</v>
      </c>
      <c r="G62" s="171">
        <f ca="1">+F62*(1-Sintesi!$D$18)</f>
        <v>0</v>
      </c>
      <c r="H62" s="77"/>
      <c r="I62" s="26"/>
      <c r="J62" s="199"/>
      <c r="K62" s="121"/>
      <c r="L62" s="81"/>
      <c r="M62" s="260" t="s">
        <v>179</v>
      </c>
      <c r="N62" s="174"/>
    </row>
    <row r="63" spans="1:16" x14ac:dyDescent="0.25">
      <c r="A63" s="168" t="s">
        <v>284</v>
      </c>
      <c r="B63" s="32"/>
      <c r="C63" s="53"/>
      <c r="D63" s="77"/>
      <c r="E63" s="71"/>
      <c r="F63" s="171">
        <f t="shared" si="2"/>
        <v>0</v>
      </c>
      <c r="G63" s="171">
        <f ca="1">+F63*(1-Sintesi!$D$18)</f>
        <v>0</v>
      </c>
      <c r="H63" s="77"/>
      <c r="I63" s="26"/>
      <c r="J63" s="199"/>
      <c r="K63" s="121"/>
      <c r="L63" s="81"/>
      <c r="M63" s="260" t="s">
        <v>179</v>
      </c>
      <c r="N63" s="174"/>
    </row>
    <row r="64" spans="1:16" x14ac:dyDescent="0.25">
      <c r="A64" s="168" t="s">
        <v>285</v>
      </c>
      <c r="B64" s="32"/>
      <c r="C64" s="53"/>
      <c r="D64" s="77"/>
      <c r="E64" s="71"/>
      <c r="F64" s="171">
        <f t="shared" si="2"/>
        <v>0</v>
      </c>
      <c r="G64" s="171">
        <f ca="1">+F64*(1-Sintesi!$D$18)</f>
        <v>0</v>
      </c>
      <c r="H64" s="77"/>
      <c r="I64" s="26"/>
      <c r="J64" s="199"/>
      <c r="K64" s="121"/>
      <c r="L64" s="81"/>
      <c r="M64" s="260" t="s">
        <v>179</v>
      </c>
      <c r="N64" s="174"/>
    </row>
    <row r="65" spans="1:14" x14ac:dyDescent="0.25">
      <c r="A65" s="168" t="s">
        <v>286</v>
      </c>
      <c r="B65" s="32"/>
      <c r="C65" s="53"/>
      <c r="D65" s="77"/>
      <c r="E65" s="71"/>
      <c r="F65" s="171">
        <f t="shared" si="2"/>
        <v>0</v>
      </c>
      <c r="G65" s="171">
        <f ca="1">+F65*(1-Sintesi!$D$18)</f>
        <v>0</v>
      </c>
      <c r="H65" s="77"/>
      <c r="I65" s="26"/>
      <c r="J65" s="199"/>
      <c r="K65" s="121"/>
      <c r="L65" s="81"/>
      <c r="M65" s="260" t="s">
        <v>179</v>
      </c>
      <c r="N65" s="174"/>
    </row>
    <row r="66" spans="1:14" x14ac:dyDescent="0.25">
      <c r="A66" s="168" t="s">
        <v>287</v>
      </c>
      <c r="B66" s="32"/>
      <c r="C66" s="53"/>
      <c r="D66" s="77"/>
      <c r="E66" s="71"/>
      <c r="F66" s="171">
        <f t="shared" si="2"/>
        <v>0</v>
      </c>
      <c r="G66" s="171">
        <f ca="1">+F66*(1-Sintesi!$D$18)</f>
        <v>0</v>
      </c>
      <c r="H66" s="77"/>
      <c r="I66" s="26"/>
      <c r="J66" s="199"/>
      <c r="K66" s="121"/>
      <c r="L66" s="81"/>
      <c r="M66" s="260" t="s">
        <v>179</v>
      </c>
      <c r="N66" s="174"/>
    </row>
    <row r="67" spans="1:14" x14ac:dyDescent="0.25">
      <c r="A67" s="168" t="s">
        <v>288</v>
      </c>
      <c r="B67" s="32"/>
      <c r="C67" s="53"/>
      <c r="D67" s="77"/>
      <c r="E67" s="71"/>
      <c r="F67" s="171">
        <f t="shared" si="2"/>
        <v>0</v>
      </c>
      <c r="G67" s="171">
        <f ca="1">+F67*(1-Sintesi!$D$18)</f>
        <v>0</v>
      </c>
      <c r="H67" s="77"/>
      <c r="I67" s="26"/>
      <c r="J67" s="199"/>
      <c r="K67" s="121"/>
      <c r="L67" s="81"/>
      <c r="M67" s="260" t="s">
        <v>179</v>
      </c>
      <c r="N67" s="174"/>
    </row>
    <row r="68" spans="1:14" x14ac:dyDescent="0.25">
      <c r="A68" s="168" t="s">
        <v>289</v>
      </c>
      <c r="B68" s="32"/>
      <c r="C68" s="53"/>
      <c r="D68" s="77"/>
      <c r="E68" s="71"/>
      <c r="F68" s="171">
        <f t="shared" si="2"/>
        <v>0</v>
      </c>
      <c r="G68" s="171">
        <f ca="1">+F68*(1-Sintesi!$D$18)</f>
        <v>0</v>
      </c>
      <c r="H68" s="77"/>
      <c r="I68" s="26"/>
      <c r="J68" s="199"/>
      <c r="K68" s="121"/>
      <c r="L68" s="81"/>
      <c r="M68" s="260" t="s">
        <v>179</v>
      </c>
      <c r="N68" s="174"/>
    </row>
    <row r="69" spans="1:14" x14ac:dyDescent="0.25">
      <c r="A69" s="168" t="s">
        <v>290</v>
      </c>
      <c r="B69" s="32"/>
      <c r="C69" s="53"/>
      <c r="D69" s="77"/>
      <c r="E69" s="71"/>
      <c r="F69" s="171">
        <f t="shared" si="2"/>
        <v>0</v>
      </c>
      <c r="G69" s="171">
        <f ca="1">+F69*(1-Sintesi!$D$18)</f>
        <v>0</v>
      </c>
      <c r="H69" s="77"/>
      <c r="I69" s="26"/>
      <c r="J69" s="199"/>
      <c r="K69" s="121"/>
      <c r="L69" s="81"/>
      <c r="M69" s="260" t="s">
        <v>179</v>
      </c>
      <c r="N69" s="174"/>
    </row>
    <row r="70" spans="1:14" x14ac:dyDescent="0.25">
      <c r="A70" s="168" t="s">
        <v>291</v>
      </c>
      <c r="B70" s="32"/>
      <c r="C70" s="53"/>
      <c r="D70" s="77"/>
      <c r="E70" s="71"/>
      <c r="F70" s="171">
        <f t="shared" si="2"/>
        <v>0</v>
      </c>
      <c r="G70" s="171">
        <f ca="1">+F70*(1-Sintesi!$D$18)</f>
        <v>0</v>
      </c>
      <c r="H70" s="77"/>
      <c r="I70" s="26"/>
      <c r="J70" s="199"/>
      <c r="K70" s="121"/>
      <c r="L70" s="81"/>
      <c r="M70" s="260" t="s">
        <v>179</v>
      </c>
      <c r="N70" s="174"/>
    </row>
    <row r="71" spans="1:14" x14ac:dyDescent="0.25">
      <c r="A71" s="168" t="s">
        <v>294</v>
      </c>
      <c r="B71" s="32"/>
      <c r="C71" s="53"/>
      <c r="D71" s="77"/>
      <c r="E71" s="71"/>
      <c r="F71" s="171">
        <f>+D71*E71</f>
        <v>0</v>
      </c>
      <c r="G71" s="171">
        <f ca="1">+F71*(1-Sintesi!$D$18)</f>
        <v>0</v>
      </c>
      <c r="H71" s="77"/>
      <c r="I71" s="26"/>
      <c r="J71" s="199"/>
      <c r="K71" s="121"/>
      <c r="L71" s="81"/>
      <c r="M71" s="260" t="s">
        <v>179</v>
      </c>
      <c r="N71" s="174"/>
    </row>
    <row r="72" spans="1:14" x14ac:dyDescent="0.25">
      <c r="I72" s="200"/>
      <c r="J72" s="200"/>
    </row>
    <row r="76" spans="1:14" x14ac:dyDescent="0.25">
      <c r="I76" s="200"/>
      <c r="J76" s="200"/>
    </row>
    <row r="77" spans="1:14" x14ac:dyDescent="0.25">
      <c r="I77" s="200"/>
      <c r="J77" s="200"/>
    </row>
    <row r="78" spans="1:14" x14ac:dyDescent="0.25">
      <c r="I78" s="200"/>
      <c r="J78" s="200"/>
    </row>
    <row r="79" spans="1:14" x14ac:dyDescent="0.25">
      <c r="I79" s="200"/>
      <c r="J79" s="200"/>
    </row>
    <row r="80" spans="1:14" x14ac:dyDescent="0.25">
      <c r="I80" s="200"/>
      <c r="J80" s="200"/>
    </row>
    <row r="81" spans="9:10" x14ac:dyDescent="0.25">
      <c r="I81" s="200"/>
      <c r="J81" s="200"/>
    </row>
    <row r="82" spans="9:10" x14ac:dyDescent="0.25">
      <c r="I82" s="200"/>
      <c r="J82" s="200"/>
    </row>
    <row r="83" spans="9:10" x14ac:dyDescent="0.25">
      <c r="I83" s="200"/>
      <c r="J83" s="200"/>
    </row>
    <row r="84" spans="9:10" x14ac:dyDescent="0.25">
      <c r="I84" s="200"/>
      <c r="J84" s="200"/>
    </row>
    <row r="85" spans="9:10" x14ac:dyDescent="0.25">
      <c r="I85" s="200"/>
      <c r="J85" s="200"/>
    </row>
    <row r="86" spans="9:10" x14ac:dyDescent="0.25">
      <c r="I86" s="200"/>
      <c r="J86" s="200"/>
    </row>
    <row r="87" spans="9:10" x14ac:dyDescent="0.25">
      <c r="I87" s="200"/>
      <c r="J87" s="200"/>
    </row>
    <row r="88" spans="9:10" x14ac:dyDescent="0.25">
      <c r="I88" s="200"/>
      <c r="J88" s="200"/>
    </row>
    <row r="89" spans="9:10" x14ac:dyDescent="0.25">
      <c r="I89" s="200"/>
      <c r="J89" s="200"/>
    </row>
    <row r="90" spans="9:10" x14ac:dyDescent="0.25">
      <c r="I90" s="200"/>
      <c r="J90" s="200"/>
    </row>
    <row r="91" spans="9:10" x14ac:dyDescent="0.25">
      <c r="I91" s="200"/>
      <c r="J91" s="200"/>
    </row>
    <row r="92" spans="9:10" x14ac:dyDescent="0.25">
      <c r="I92" s="200"/>
      <c r="J92" s="200"/>
    </row>
    <row r="93" spans="9:10" x14ac:dyDescent="0.25">
      <c r="I93" s="200"/>
      <c r="J93" s="200"/>
    </row>
    <row r="94" spans="9:10" x14ac:dyDescent="0.25">
      <c r="I94" s="200"/>
      <c r="J94" s="200"/>
    </row>
    <row r="95" spans="9:10" x14ac:dyDescent="0.25">
      <c r="I95" s="200"/>
      <c r="J95" s="200"/>
    </row>
    <row r="96" spans="9:10" x14ac:dyDescent="0.25">
      <c r="I96" s="200"/>
      <c r="J96" s="200"/>
    </row>
    <row r="97" spans="9:10" x14ac:dyDescent="0.25">
      <c r="I97" s="200"/>
      <c r="J97" s="200"/>
    </row>
    <row r="98" spans="9:10" x14ac:dyDescent="0.25">
      <c r="I98" s="200"/>
      <c r="J98" s="200"/>
    </row>
    <row r="99" spans="9:10" x14ac:dyDescent="0.25">
      <c r="I99" s="200"/>
      <c r="J99" s="200"/>
    </row>
    <row r="100" spans="9:10" x14ac:dyDescent="0.25">
      <c r="I100" s="200"/>
      <c r="J100" s="200"/>
    </row>
    <row r="101" spans="9:10" x14ac:dyDescent="0.25">
      <c r="I101" s="200"/>
      <c r="J101" s="200"/>
    </row>
    <row r="102" spans="9:10" x14ac:dyDescent="0.25">
      <c r="I102" s="200"/>
      <c r="J102" s="200"/>
    </row>
    <row r="103" spans="9:10" x14ac:dyDescent="0.25">
      <c r="I103" s="200"/>
      <c r="J103" s="200"/>
    </row>
    <row r="104" spans="9:10" x14ac:dyDescent="0.25">
      <c r="I104" s="200"/>
      <c r="J104" s="200"/>
    </row>
    <row r="105" spans="9:10" x14ac:dyDescent="0.25">
      <c r="I105" s="200"/>
      <c r="J105" s="200"/>
    </row>
    <row r="106" spans="9:10" x14ac:dyDescent="0.25">
      <c r="I106" s="200"/>
      <c r="J106" s="200"/>
    </row>
    <row r="107" spans="9:10" x14ac:dyDescent="0.25">
      <c r="I107" s="200"/>
      <c r="J107" s="200"/>
    </row>
    <row r="108" spans="9:10" x14ac:dyDescent="0.25">
      <c r="I108" s="200"/>
      <c r="J108" s="200"/>
    </row>
    <row r="109" spans="9:10" x14ac:dyDescent="0.25">
      <c r="I109" s="200"/>
      <c r="J109" s="200"/>
    </row>
    <row r="110" spans="9:10" x14ac:dyDescent="0.25">
      <c r="I110" s="200"/>
      <c r="J110" s="200"/>
    </row>
    <row r="111" spans="9:10" x14ac:dyDescent="0.25">
      <c r="I111" s="200"/>
      <c r="J111" s="200"/>
    </row>
    <row r="112" spans="9:10" x14ac:dyDescent="0.25">
      <c r="I112" s="200"/>
      <c r="J112" s="200"/>
    </row>
    <row r="113" spans="9:10" x14ac:dyDescent="0.25">
      <c r="I113" s="200"/>
      <c r="J113" s="200"/>
    </row>
    <row r="114" spans="9:10" x14ac:dyDescent="0.25">
      <c r="I114" s="200"/>
      <c r="J114" s="200"/>
    </row>
    <row r="115" spans="9:10" x14ac:dyDescent="0.25">
      <c r="I115" s="200"/>
      <c r="J115" s="200"/>
    </row>
    <row r="116" spans="9:10" x14ac:dyDescent="0.25">
      <c r="I116" s="200"/>
      <c r="J116" s="200"/>
    </row>
    <row r="117" spans="9:10" x14ac:dyDescent="0.25">
      <c r="I117" s="200"/>
      <c r="J117" s="200"/>
    </row>
    <row r="118" spans="9:10" x14ac:dyDescent="0.25">
      <c r="I118" s="200"/>
      <c r="J118" s="200"/>
    </row>
    <row r="119" spans="9:10" x14ac:dyDescent="0.25">
      <c r="I119" s="200"/>
      <c r="J119" s="200"/>
    </row>
    <row r="120" spans="9:10" x14ac:dyDescent="0.25">
      <c r="I120" s="200"/>
      <c r="J120" s="200"/>
    </row>
    <row r="121" spans="9:10" x14ac:dyDescent="0.25">
      <c r="I121" s="200"/>
      <c r="J121" s="200"/>
    </row>
    <row r="122" spans="9:10" x14ac:dyDescent="0.25">
      <c r="I122" s="200"/>
      <c r="J122" s="200"/>
    </row>
    <row r="123" spans="9:10" x14ac:dyDescent="0.25">
      <c r="I123" s="200"/>
      <c r="J123" s="200"/>
    </row>
    <row r="124" spans="9:10" x14ac:dyDescent="0.25">
      <c r="I124" s="200"/>
      <c r="J124" s="200"/>
    </row>
    <row r="125" spans="9:10" x14ac:dyDescent="0.25">
      <c r="I125" s="200"/>
      <c r="J125" s="200"/>
    </row>
    <row r="126" spans="9:10" x14ac:dyDescent="0.25">
      <c r="I126" s="200"/>
      <c r="J126" s="200"/>
    </row>
    <row r="127" spans="9:10" x14ac:dyDescent="0.25">
      <c r="I127" s="200"/>
      <c r="J127" s="200"/>
    </row>
    <row r="128" spans="9:10" x14ac:dyDescent="0.25">
      <c r="I128" s="200"/>
      <c r="J128" s="200"/>
    </row>
    <row r="129" spans="9:10" x14ac:dyDescent="0.25">
      <c r="I129" s="200"/>
      <c r="J129" s="200"/>
    </row>
    <row r="130" spans="9:10" x14ac:dyDescent="0.25">
      <c r="I130" s="200"/>
      <c r="J130" s="200"/>
    </row>
    <row r="131" spans="9:10" x14ac:dyDescent="0.25">
      <c r="I131" s="200"/>
      <c r="J131" s="200"/>
    </row>
    <row r="132" spans="9:10" x14ac:dyDescent="0.25">
      <c r="I132" s="200"/>
      <c r="J132" s="200"/>
    </row>
    <row r="133" spans="9:10" x14ac:dyDescent="0.25">
      <c r="I133" s="200"/>
      <c r="J133" s="200"/>
    </row>
    <row r="134" spans="9:10" x14ac:dyDescent="0.25">
      <c r="I134" s="200"/>
      <c r="J134" s="200"/>
    </row>
    <row r="135" spans="9:10" x14ac:dyDescent="0.25">
      <c r="I135" s="200"/>
      <c r="J135" s="200"/>
    </row>
    <row r="136" spans="9:10" x14ac:dyDescent="0.25">
      <c r="I136" s="200"/>
      <c r="J136" s="200"/>
    </row>
    <row r="137" spans="9:10" x14ac:dyDescent="0.25">
      <c r="I137" s="200"/>
      <c r="J137" s="200"/>
    </row>
    <row r="138" spans="9:10" x14ac:dyDescent="0.25">
      <c r="I138" s="200"/>
      <c r="J138" s="200"/>
    </row>
    <row r="139" spans="9:10" x14ac:dyDescent="0.25">
      <c r="I139" s="200"/>
      <c r="J139" s="200"/>
    </row>
    <row r="140" spans="9:10" x14ac:dyDescent="0.25">
      <c r="I140" s="200"/>
      <c r="J140" s="200"/>
    </row>
    <row r="141" spans="9:10" x14ac:dyDescent="0.25">
      <c r="I141" s="200"/>
      <c r="J141" s="200"/>
    </row>
    <row r="142" spans="9:10" x14ac:dyDescent="0.25">
      <c r="I142" s="200"/>
      <c r="J142" s="200"/>
    </row>
    <row r="143" spans="9:10" x14ac:dyDescent="0.25">
      <c r="I143" s="200"/>
      <c r="J143" s="200"/>
    </row>
    <row r="144" spans="9:10" x14ac:dyDescent="0.25">
      <c r="I144" s="200"/>
      <c r="J144" s="200"/>
    </row>
    <row r="145" spans="9:10" x14ac:dyDescent="0.25">
      <c r="I145" s="200"/>
      <c r="J145" s="200"/>
    </row>
    <row r="146" spans="9:10" x14ac:dyDescent="0.25">
      <c r="I146" s="200"/>
      <c r="J146" s="200"/>
    </row>
    <row r="147" spans="9:10" x14ac:dyDescent="0.25">
      <c r="I147" s="200"/>
      <c r="J147" s="200"/>
    </row>
    <row r="148" spans="9:10" x14ac:dyDescent="0.25">
      <c r="I148" s="200"/>
      <c r="J148" s="200"/>
    </row>
    <row r="149" spans="9:10" x14ac:dyDescent="0.25">
      <c r="I149" s="200"/>
      <c r="J149" s="200"/>
    </row>
    <row r="150" spans="9:10" x14ac:dyDescent="0.25">
      <c r="I150" s="200"/>
      <c r="J150" s="200"/>
    </row>
    <row r="151" spans="9:10" x14ac:dyDescent="0.25">
      <c r="I151" s="200"/>
      <c r="J151" s="200"/>
    </row>
    <row r="152" spans="9:10" x14ac:dyDescent="0.25">
      <c r="I152" s="200"/>
      <c r="J152" s="200"/>
    </row>
    <row r="153" spans="9:10" x14ac:dyDescent="0.25">
      <c r="I153" s="200"/>
      <c r="J153" s="200"/>
    </row>
    <row r="154" spans="9:10" x14ac:dyDescent="0.25">
      <c r="I154" s="200"/>
      <c r="J154" s="200"/>
    </row>
    <row r="155" spans="9:10" x14ac:dyDescent="0.25">
      <c r="I155" s="200"/>
      <c r="J155" s="200"/>
    </row>
    <row r="156" spans="9:10" x14ac:dyDescent="0.25">
      <c r="I156" s="200"/>
      <c r="J156" s="200"/>
    </row>
    <row r="157" spans="9:10" x14ac:dyDescent="0.25">
      <c r="I157" s="200"/>
      <c r="J157" s="200"/>
    </row>
    <row r="158" spans="9:10" x14ac:dyDescent="0.25">
      <c r="I158" s="200"/>
      <c r="J158" s="200"/>
    </row>
    <row r="159" spans="9:10" x14ac:dyDescent="0.25">
      <c r="I159" s="200"/>
      <c r="J159" s="200"/>
    </row>
    <row r="160" spans="9:10" x14ac:dyDescent="0.25">
      <c r="I160" s="200"/>
      <c r="J160" s="200"/>
    </row>
    <row r="161" spans="9:10" x14ac:dyDescent="0.25">
      <c r="I161" s="200"/>
      <c r="J161" s="200"/>
    </row>
    <row r="162" spans="9:10" x14ac:dyDescent="0.25">
      <c r="I162" s="200"/>
      <c r="J162" s="200"/>
    </row>
    <row r="163" spans="9:10" x14ac:dyDescent="0.25">
      <c r="I163" s="200"/>
      <c r="J163" s="200"/>
    </row>
    <row r="164" spans="9:10" x14ac:dyDescent="0.25">
      <c r="I164" s="200"/>
      <c r="J164" s="200"/>
    </row>
    <row r="165" spans="9:10" x14ac:dyDescent="0.25">
      <c r="I165" s="200"/>
      <c r="J165" s="200"/>
    </row>
    <row r="166" spans="9:10" x14ac:dyDescent="0.25">
      <c r="I166" s="200"/>
      <c r="J166" s="200"/>
    </row>
    <row r="167" spans="9:10" x14ac:dyDescent="0.25">
      <c r="I167" s="200"/>
      <c r="J167" s="200"/>
    </row>
    <row r="168" spans="9:10" x14ac:dyDescent="0.25">
      <c r="I168" s="200"/>
      <c r="J168" s="200"/>
    </row>
    <row r="169" spans="9:10" x14ac:dyDescent="0.25">
      <c r="I169" s="200"/>
      <c r="J169" s="200"/>
    </row>
    <row r="170" spans="9:10" x14ac:dyDescent="0.25">
      <c r="I170" s="200"/>
      <c r="J170" s="200"/>
    </row>
    <row r="171" spans="9:10" x14ac:dyDescent="0.25">
      <c r="I171" s="200"/>
      <c r="J171" s="200"/>
    </row>
    <row r="172" spans="9:10" x14ac:dyDescent="0.25">
      <c r="I172" s="200"/>
      <c r="J172" s="200"/>
    </row>
    <row r="173" spans="9:10" x14ac:dyDescent="0.25">
      <c r="I173" s="200"/>
      <c r="J173" s="200"/>
    </row>
    <row r="174" spans="9:10" x14ac:dyDescent="0.25">
      <c r="I174" s="200"/>
      <c r="J174" s="200"/>
    </row>
    <row r="175" spans="9:10" x14ac:dyDescent="0.25">
      <c r="I175" s="200"/>
      <c r="J175" s="200"/>
    </row>
    <row r="176" spans="9:10" x14ac:dyDescent="0.25">
      <c r="I176" s="200"/>
      <c r="J176" s="200"/>
    </row>
    <row r="177" spans="9:10" x14ac:dyDescent="0.25">
      <c r="I177" s="200"/>
      <c r="J177" s="200"/>
    </row>
    <row r="178" spans="9:10" x14ac:dyDescent="0.25">
      <c r="I178" s="200"/>
      <c r="J178" s="200"/>
    </row>
    <row r="179" spans="9:10" x14ac:dyDescent="0.25">
      <c r="I179" s="200"/>
      <c r="J179" s="200"/>
    </row>
    <row r="180" spans="9:10" x14ac:dyDescent="0.25">
      <c r="I180" s="200"/>
      <c r="J180" s="200"/>
    </row>
    <row r="181" spans="9:10" x14ac:dyDescent="0.25">
      <c r="I181" s="200"/>
      <c r="J181" s="200"/>
    </row>
    <row r="182" spans="9:10" x14ac:dyDescent="0.25">
      <c r="I182" s="200"/>
      <c r="J182" s="200"/>
    </row>
    <row r="183" spans="9:10" x14ac:dyDescent="0.25">
      <c r="I183" s="200"/>
      <c r="J183" s="200"/>
    </row>
    <row r="184" spans="9:10" x14ac:dyDescent="0.25">
      <c r="I184" s="200"/>
      <c r="J184" s="200"/>
    </row>
    <row r="185" spans="9:10" x14ac:dyDescent="0.25">
      <c r="I185" s="200"/>
      <c r="J185" s="200"/>
    </row>
    <row r="186" spans="9:10" x14ac:dyDescent="0.25">
      <c r="I186" s="200"/>
      <c r="J186" s="200"/>
    </row>
    <row r="187" spans="9:10" x14ac:dyDescent="0.25">
      <c r="I187" s="200"/>
      <c r="J187" s="200"/>
    </row>
    <row r="188" spans="9:10" x14ac:dyDescent="0.25">
      <c r="I188" s="200"/>
      <c r="J188" s="200"/>
    </row>
    <row r="189" spans="9:10" x14ac:dyDescent="0.25">
      <c r="I189" s="200"/>
      <c r="J189" s="200"/>
    </row>
    <row r="190" spans="9:10" x14ac:dyDescent="0.25">
      <c r="I190" s="200"/>
      <c r="J190" s="200"/>
    </row>
    <row r="191" spans="9:10" x14ac:dyDescent="0.25">
      <c r="I191" s="200"/>
      <c r="J191" s="200"/>
    </row>
    <row r="192" spans="9:10" x14ac:dyDescent="0.25">
      <c r="I192" s="200"/>
      <c r="J192" s="200"/>
    </row>
    <row r="193" spans="9:10" x14ac:dyDescent="0.25">
      <c r="I193" s="200"/>
      <c r="J193" s="200"/>
    </row>
    <row r="194" spans="9:10" x14ac:dyDescent="0.25">
      <c r="I194" s="200"/>
      <c r="J194" s="200"/>
    </row>
    <row r="195" spans="9:10" x14ac:dyDescent="0.25">
      <c r="I195" s="200"/>
      <c r="J195" s="200"/>
    </row>
    <row r="196" spans="9:10" x14ac:dyDescent="0.25">
      <c r="I196" s="200"/>
      <c r="J196" s="200"/>
    </row>
    <row r="197" spans="9:10" x14ac:dyDescent="0.25">
      <c r="I197" s="200"/>
      <c r="J197" s="200"/>
    </row>
  </sheetData>
  <sheetProtection algorithmName="SHA-512" hashValue="ynpyaeeVj6y7MwZ0nMPVhGAbOQvNWY0qdEc0bnTJBjlmVVIwjVbSiwqQKZEvBuDVHKu7oG/GdVo2Z+MavKBXLg==" saltValue="BqGVZtggaQVHc7LW2RuFBg==" spinCount="100000" sheet="1" objects="1" scenarios="1"/>
  <protectedRanges>
    <protectedRange sqref="H21:I45 K21:L45 B52:E71 H52:I71 K52:L71" name="Bereich1"/>
  </protectedRanges>
  <mergeCells count="32">
    <mergeCell ref="L9:L10"/>
    <mergeCell ref="A9:B10"/>
    <mergeCell ref="B49:B50"/>
    <mergeCell ref="C49:C50"/>
    <mergeCell ref="D49:D50"/>
    <mergeCell ref="G18:H18"/>
    <mergeCell ref="E49:E50"/>
    <mergeCell ref="F49:F50"/>
    <mergeCell ref="G49:H49"/>
    <mergeCell ref="B18:B19"/>
    <mergeCell ref="C18:C19"/>
    <mergeCell ref="D18:D19"/>
    <mergeCell ref="E18:E19"/>
    <mergeCell ref="F18:F19"/>
    <mergeCell ref="A13:B13"/>
    <mergeCell ref="A14:B14"/>
    <mergeCell ref="M49:N49"/>
    <mergeCell ref="J9:J10"/>
    <mergeCell ref="M18:N18"/>
    <mergeCell ref="G9:H9"/>
    <mergeCell ref="C9:C10"/>
    <mergeCell ref="D9:D10"/>
    <mergeCell ref="E9:E10"/>
    <mergeCell ref="F9:F10"/>
    <mergeCell ref="I9:I10"/>
    <mergeCell ref="I18:I19"/>
    <mergeCell ref="J18:J19"/>
    <mergeCell ref="K18:K19"/>
    <mergeCell ref="K49:K50"/>
    <mergeCell ref="I49:I50"/>
    <mergeCell ref="J49:J50"/>
    <mergeCell ref="K9:K10"/>
  </mergeCells>
  <phoneticPr fontId="15" type="noConversion"/>
  <conditionalFormatting sqref="M21:M45 M52:M71">
    <cfRule type="containsText" dxfId="1451" priority="3" operator="containsText" text="nicht i.O.">
      <formula>NOT(ISERROR(SEARCH("nicht i.O.",M21)))</formula>
    </cfRule>
    <cfRule type="containsText" dxfId="1450" priority="12" operator="containsText" text="in Abklärung">
      <formula>NOT(ISERROR(SEARCH("in Abklärung",M21)))</formula>
    </cfRule>
    <cfRule type="containsText" dxfId="1449" priority="14" operator="containsText" text="i.O.">
      <formula>NOT(ISERROR(SEARCH("i.O.",M21)))</formula>
    </cfRule>
    <cfRule type="containsText" dxfId="1448" priority="15" operator="containsText" text="korrigiert">
      <formula>NOT(ISERROR(SEARCH("korrigiert",M21)))</formula>
    </cfRule>
  </conditionalFormatting>
  <dataValidations disablePrompts="1" count="3">
    <dataValidation type="list" allowBlank="1" showInputMessage="1" showErrorMessage="1" sqref="K46:K48" xr:uid="{00000000-0002-0000-0500-000000000000}">
      <formula1>"',Ja,Nein"</formula1>
    </dataValidation>
    <dataValidation type="list" allowBlank="1" showInputMessage="1" showErrorMessage="1" sqref="K72:K336" xr:uid="{00000000-0002-0000-0500-000001000000}">
      <formula1>Ja_Nein</formula1>
    </dataValidation>
    <dataValidation type="list" allowBlank="1" showInputMessage="1" showErrorMessage="1" sqref="M21:M45 M52:M71" xr:uid="{00000000-0002-0000-0500-000002000000}">
      <formula1>"',i.O.,in Abklärung,nicht i.O.,korrigiert"</formula1>
    </dataValidation>
  </dataValidations>
  <printOptions verticalCentered="1"/>
  <pageMargins left="0.39370078740157483" right="0.39370078740157483" top="0.59055118110236227" bottom="0.59055118110236227" header="0.19685039370078741" footer="0.19685039370078741"/>
  <pageSetup paperSize="8" scale="93" orientation="landscape" r:id="rId1"/>
  <headerFooter>
    <oddHeader>&amp;LBFE-MP&amp;C &amp;A&amp;R&amp;D</oddHeader>
    <oddFooter>&amp;L&amp;F, &amp;T&amp;RS. &amp;P / &amp;N</oddFooter>
  </headerFooter>
  <legacy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FFB5FA63-1098-46A2-8D8D-793C32552084}">
          <x14:formula1>
            <xm:f>OFFSET(Dropdown!$D$7:$F$8,0,'Informazioni generali'!$B$4-1,2,1)</xm:f>
          </x14:formula1>
          <xm:sqref>K52:K71 K21:K45</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5">
    <tabColor theme="7" tint="0.39997558519241921"/>
    <pageSetUpPr fitToPage="1"/>
  </sheetPr>
  <dimension ref="A1:T304"/>
  <sheetViews>
    <sheetView zoomScale="80" zoomScaleNormal="80" workbookViewId="0">
      <selection activeCell="I10" sqref="I10"/>
    </sheetView>
  </sheetViews>
  <sheetFormatPr baseColWidth="10" defaultColWidth="11.453125" defaultRowHeight="12.5" outlineLevelCol="1" x14ac:dyDescent="0.25"/>
  <cols>
    <col min="1" max="1" width="8" customWidth="1"/>
    <col min="2" max="2" width="5.54296875" customWidth="1"/>
    <col min="3" max="3" width="21.453125" customWidth="1"/>
    <col min="4" max="4" width="20.453125" customWidth="1"/>
    <col min="5" max="5" width="18.54296875" customWidth="1"/>
    <col min="6" max="7" width="14.54296875" customWidth="1"/>
    <col min="8" max="8" width="14.54296875" style="127" customWidth="1"/>
    <col min="9" max="9" width="9.54296875" customWidth="1"/>
    <col min="10" max="10" width="16" customWidth="1"/>
    <col min="11" max="11" width="14.26953125" customWidth="1"/>
    <col min="12" max="12" width="36.7265625" style="55" customWidth="1"/>
    <col min="13" max="13" width="9.54296875" hidden="1" customWidth="1" outlineLevel="1"/>
    <col min="14" max="14" width="19" hidden="1" customWidth="1" outlineLevel="1"/>
    <col min="15" max="15" width="11.453125" collapsed="1"/>
  </cols>
  <sheetData>
    <row r="1" spans="1:20" ht="20" x14ac:dyDescent="0.4">
      <c r="A1" s="49" t="str">
        <f ca="1">OFFSET(Sprachen!A285,0,'Informazioni generali'!$B$4-1,1,1)</f>
        <v>Impianti propri per la produzione di elettricità a partire da energie rinnovabili che non beneficiano di sovvenzioni e che fanno parte del servizio universale</v>
      </c>
      <c r="B1" s="49"/>
      <c r="C1" s="49"/>
      <c r="D1" s="49"/>
      <c r="E1" s="49"/>
      <c r="F1" s="49"/>
      <c r="G1" s="49"/>
      <c r="H1" s="49"/>
      <c r="I1" s="49"/>
      <c r="J1" s="49"/>
      <c r="K1" s="49"/>
      <c r="L1" s="49"/>
      <c r="M1" s="49"/>
      <c r="N1" s="49"/>
    </row>
    <row r="2" spans="1:20" x14ac:dyDescent="0.25">
      <c r="A2" s="290" t="str">
        <f ca="1">VLOOKUP(_xlfn.SHEET(),Dropdown!$BC$7:$BF$15,'Informazioni generali'!$B$4+1,FALSE)</f>
        <v>Imp. Rinn. Propri</v>
      </c>
      <c r="L2"/>
    </row>
    <row r="3" spans="1:20" x14ac:dyDescent="0.25">
      <c r="H3"/>
      <c r="L3"/>
    </row>
    <row r="4" spans="1:20" x14ac:dyDescent="0.25">
      <c r="A4" s="23" t="str">
        <f ca="1">CONCATENATE(Richiedente!$A$4,": ",Richiedente!$B$4)</f>
        <v>N. domanda: MP.25.xxx</v>
      </c>
      <c r="B4" s="23"/>
      <c r="F4" s="140" t="str">
        <f ca="1">OFFSET(Sprachen!A287,0,'Informazioni generali'!$B$4-1,1,1)</f>
        <v>Condizioni:</v>
      </c>
      <c r="G4" s="140"/>
      <c r="H4" s="129" t="str">
        <f ca="1">OFFSET(Sprachen!A288,0,'Informazioni generali'!$B$4-1,1,1)</f>
        <v>- Elettricità generata a partire da energie rinnovabili</v>
      </c>
      <c r="L4"/>
    </row>
    <row r="5" spans="1:20" x14ac:dyDescent="0.25">
      <c r="H5" s="129" t="str">
        <f ca="1">OFFSET(Sprachen!A289,0,'Informazioni generali'!$B$4-1,1,1)</f>
        <v>- Non ancora sostenuta (ad es. sistema di rimunerazione per l'immissione di elettricità)</v>
      </c>
      <c r="L5"/>
    </row>
    <row r="6" spans="1:20" x14ac:dyDescent="0.25">
      <c r="A6" s="8" t="str">
        <f ca="1">OFFSET(Sprachen!A286,0,'Informazioni generali'!$B$4-1,1,1)</f>
        <v>Riduzione della deduzione per il servizio universale secondo l'articolo 91 capoverso 2 OPEn</v>
      </c>
      <c r="H6" s="129" t="str">
        <f ca="1">OFFSET(Sprachen!A290,0,'Informazioni generali'!$B$4-1,1,1)</f>
        <v>- Immissione nel servizio universale del richiedente</v>
      </c>
      <c r="L6"/>
    </row>
    <row r="7" spans="1:20" x14ac:dyDescent="0.25">
      <c r="H7"/>
      <c r="L7"/>
    </row>
    <row r="8" spans="1:20" ht="58.4" customHeight="1" x14ac:dyDescent="0.3">
      <c r="A8" s="631" t="str">
        <f ca="1">OFFSET(Sprachen!A291,0,'Informazioni generali'!$B$4-1,1,1)</f>
        <v>Qualora esistano già tabelle di simili impianti, possono essere presentate le medesime anziché inserire ogni singolo impianto nella tabella sottostante. A tale scopo è necessario che:
- le informazioni richieste siano contenute in tali tabelle;
- per ogni tipologia di impianto (impianto idroelettrico di piccola dimensione, impianto eolico, impianto fotovoltaico, ...) vengano presentate tabelle separate;
- per tabella separata siano indicati gli importi totali (MW, GWh), specificando il riferimento a una riga della tabella sottostante.</v>
      </c>
      <c r="B8" s="631"/>
      <c r="C8" s="631"/>
      <c r="D8" s="631"/>
      <c r="E8" s="631"/>
      <c r="F8" s="631"/>
      <c r="G8" s="631"/>
      <c r="H8" s="631"/>
      <c r="I8" s="631"/>
      <c r="J8" s="631"/>
      <c r="K8" s="631"/>
      <c r="L8" s="631"/>
      <c r="M8" s="149"/>
      <c r="N8" s="149"/>
    </row>
    <row r="9" spans="1:20" x14ac:dyDescent="0.25">
      <c r="H9"/>
      <c r="L9"/>
    </row>
    <row r="10" spans="1:20" s="100" customFormat="1" ht="118.5" customHeight="1" x14ac:dyDescent="0.25">
      <c r="A10" s="131" t="str">
        <f ca="1">OFFSET(Sprachen!A292,0,'Informazioni generali'!$B$4-1,1,1)</f>
        <v>Codice</v>
      </c>
      <c r="B10" s="132" t="str">
        <f ca="1">OFFSET(Sprachen!A293,0,'Informazioni generali'!$B$4-1,1,1)</f>
        <v>N.</v>
      </c>
      <c r="C10" s="134" t="str">
        <f ca="1">OFFSET(Sprachen!A294,0,'Informazioni generali'!$B$4-1,1,1)</f>
        <v>Nome impianto</v>
      </c>
      <c r="D10" s="134" t="str">
        <f ca="1">OFFSET(Sprachen!A295,0,'Informazioni generali'!$B$4-1,1,1)</f>
        <v>Ubicazione</v>
      </c>
      <c r="E10" s="134" t="str">
        <f ca="1">OFFSET(Sprachen!A296,0,'Informazioni generali'!$B$4-1,1,1)</f>
        <v>Tipologia di impianto</v>
      </c>
      <c r="F10" s="134" t="str">
        <f ca="1">OFFSET(Sprachen!A297,0,'Informazioni generali'!$B$4-1,1,1)</f>
        <v>Potenza massima erogata dal generatore / inverter</v>
      </c>
      <c r="G10" s="134" t="str">
        <f ca="1">OFFSET(Sprachen!A298,0,'Informazioni generali'!$B$4-1,1,1)</f>
        <v>Impianto idroelettrico di piccola dimensione / potenza meccanica lorda media</v>
      </c>
      <c r="H10" s="276" t="str">
        <f ca="1">OFFSET(Sprachen!A299,0,'Informazioni generali'!$B$4-1,1,1)</f>
        <v>Produzione annua 2024</v>
      </c>
      <c r="I10" s="134" t="str">
        <f ca="1">OFFSET(Sprachen!A300,0,'Informazioni generali'!$B$4-1,1,1)</f>
        <v>Quota del richiedente</v>
      </c>
      <c r="J10" s="134" t="str">
        <f ca="1">OFFSET(Sprachen!A301,0,'Informazioni generali'!$B$4-1,1,1)</f>
        <v>Produzione annua quota del richiedente</v>
      </c>
      <c r="K10" s="134" t="str">
        <f ca="1">OFFSET(Sprachen!A302,0,'Informazioni generali'!$B$4-1,1,1)</f>
        <v>Commenti UFE</v>
      </c>
      <c r="L10" s="150" t="str">
        <f ca="1">OFFSET(Sprachen!A303,0,'Informazioni generali'!$B$4-1,1,1)</f>
        <v>Commenti richiedente</v>
      </c>
      <c r="M10" s="625" t="str">
        <f ca="1">OFFSET(Sprachen!A305,0,'Informazioni generali'!$B$4-1,1,1)</f>
        <v>esaminatore della domanda</v>
      </c>
      <c r="N10" s="626"/>
      <c r="O10"/>
      <c r="P10"/>
      <c r="Q10"/>
      <c r="R10"/>
      <c r="S10"/>
      <c r="T10"/>
    </row>
    <row r="11" spans="1:20" ht="13" x14ac:dyDescent="0.3">
      <c r="A11" s="136"/>
      <c r="B11" s="151"/>
      <c r="C11" s="82"/>
      <c r="D11" s="82"/>
      <c r="E11" s="82"/>
      <c r="F11" s="151" t="s">
        <v>6</v>
      </c>
      <c r="G11" s="82" t="s">
        <v>368</v>
      </c>
      <c r="H11" s="151" t="s">
        <v>8</v>
      </c>
      <c r="I11" s="151" t="s">
        <v>4</v>
      </c>
      <c r="J11" s="151" t="s">
        <v>8</v>
      </c>
      <c r="K11" s="82"/>
      <c r="L11" s="137"/>
      <c r="M11" s="152" t="str">
        <f ca="1">OFFSET(Sprachen!A306,0,'Informazioni generali'!$B$4-1,1,1)</f>
        <v>prova</v>
      </c>
      <c r="N11" s="153" t="str">
        <f ca="1">OFFSET(Sprachen!A307,0,'Informazioni generali'!$B$4-1,1,1)</f>
        <v>Commenti</v>
      </c>
    </row>
    <row r="12" spans="1:20" ht="13" x14ac:dyDescent="0.3">
      <c r="A12" s="139"/>
      <c r="B12" s="97"/>
      <c r="E12" s="140" t="s">
        <v>79</v>
      </c>
      <c r="F12" s="141">
        <f>SUM(F13:F304)</f>
        <v>0</v>
      </c>
      <c r="G12" s="141">
        <f>SUM(G13:G304)</f>
        <v>0</v>
      </c>
      <c r="H12" s="141">
        <f>SUM(H13:H304)</f>
        <v>0</v>
      </c>
      <c r="J12" s="141">
        <f>SUM(J13:J304)</f>
        <v>0</v>
      </c>
      <c r="L12" s="142"/>
      <c r="M12" s="139"/>
      <c r="N12" s="125"/>
    </row>
    <row r="13" spans="1:20" ht="12.75" customHeight="1" x14ac:dyDescent="0.25">
      <c r="A13" s="143" t="str">
        <f t="shared" ref="A13:A77" si="0">IF(C13="","",CONCATENATE("EA / ",B13))</f>
        <v/>
      </c>
      <c r="B13" s="144" t="str">
        <f>IF(C13="","",1)</f>
        <v/>
      </c>
      <c r="C13" s="35"/>
      <c r="D13" s="13"/>
      <c r="E13" s="35"/>
      <c r="F13" s="45"/>
      <c r="G13" s="45"/>
      <c r="H13" s="45"/>
      <c r="I13" s="75"/>
      <c r="J13" s="145">
        <f>H13*I13</f>
        <v>0</v>
      </c>
      <c r="K13" s="632" t="str">
        <f ca="1">OFFSET(Sprachen!A304,0,'Informazioni generali'!$B$4-1,1,1)</f>
        <v>Giustificativo (diritto di utilizzazione, rapporto di gestione)</v>
      </c>
      <c r="L13" s="64"/>
      <c r="M13" s="260" t="s">
        <v>179</v>
      </c>
      <c r="N13" s="125"/>
    </row>
    <row r="14" spans="1:20" x14ac:dyDescent="0.25">
      <c r="A14" s="143" t="str">
        <f t="shared" si="0"/>
        <v/>
      </c>
      <c r="B14" s="144" t="str">
        <f>IF(C14="","",B13+1)</f>
        <v/>
      </c>
      <c r="C14" s="35"/>
      <c r="D14" s="13"/>
      <c r="E14" s="35"/>
      <c r="F14" s="45"/>
      <c r="G14" s="45"/>
      <c r="H14" s="45"/>
      <c r="I14" s="75"/>
      <c r="J14" s="145">
        <f>H14*I14</f>
        <v>0</v>
      </c>
      <c r="K14" s="633"/>
      <c r="L14" s="64"/>
      <c r="M14" s="260" t="s">
        <v>179</v>
      </c>
      <c r="N14" s="125"/>
    </row>
    <row r="15" spans="1:20" x14ac:dyDescent="0.25">
      <c r="A15" s="143" t="str">
        <f t="shared" si="0"/>
        <v/>
      </c>
      <c r="B15" s="144" t="str">
        <f t="shared" ref="B15:B78" si="1">IF(C15="","",B14+1)</f>
        <v/>
      </c>
      <c r="C15" s="35"/>
      <c r="D15" s="13"/>
      <c r="E15" s="35"/>
      <c r="F15" s="45"/>
      <c r="G15" s="45"/>
      <c r="H15" s="45"/>
      <c r="I15" s="75"/>
      <c r="J15" s="145">
        <f>H15*I15</f>
        <v>0</v>
      </c>
      <c r="K15" s="633"/>
      <c r="L15" s="64"/>
      <c r="M15" s="260" t="s">
        <v>179</v>
      </c>
      <c r="N15" s="125"/>
    </row>
    <row r="16" spans="1:20" x14ac:dyDescent="0.25">
      <c r="A16" s="143" t="str">
        <f t="shared" si="0"/>
        <v/>
      </c>
      <c r="B16" s="144" t="str">
        <f t="shared" si="1"/>
        <v/>
      </c>
      <c r="C16" s="35"/>
      <c r="D16" s="13"/>
      <c r="E16" s="35"/>
      <c r="F16" s="45"/>
      <c r="G16" s="45"/>
      <c r="H16" s="45"/>
      <c r="I16" s="75"/>
      <c r="J16" s="145">
        <f>H16*I16</f>
        <v>0</v>
      </c>
      <c r="K16" s="633"/>
      <c r="L16" s="64"/>
      <c r="M16" s="260" t="s">
        <v>179</v>
      </c>
      <c r="N16" s="125"/>
    </row>
    <row r="17" spans="1:14" x14ac:dyDescent="0.25">
      <c r="A17" s="143" t="str">
        <f t="shared" si="0"/>
        <v/>
      </c>
      <c r="B17" s="144" t="str">
        <f t="shared" si="1"/>
        <v/>
      </c>
      <c r="C17" s="35"/>
      <c r="D17" s="13"/>
      <c r="E17" s="35"/>
      <c r="F17" s="45"/>
      <c r="G17" s="45"/>
      <c r="H17" s="45"/>
      <c r="I17" s="75"/>
      <c r="J17" s="145">
        <f t="shared" ref="J17:J80" si="2">H17*I17</f>
        <v>0</v>
      </c>
      <c r="K17" s="633"/>
      <c r="L17" s="64"/>
      <c r="M17" s="260" t="s">
        <v>179</v>
      </c>
      <c r="N17" s="125"/>
    </row>
    <row r="18" spans="1:14" x14ac:dyDescent="0.25">
      <c r="A18" s="143" t="str">
        <f t="shared" si="0"/>
        <v/>
      </c>
      <c r="B18" s="144" t="str">
        <f t="shared" si="1"/>
        <v/>
      </c>
      <c r="C18" s="35"/>
      <c r="D18" s="13"/>
      <c r="E18" s="35"/>
      <c r="F18" s="45"/>
      <c r="G18" s="45"/>
      <c r="H18" s="45"/>
      <c r="I18" s="75"/>
      <c r="J18" s="145">
        <f t="shared" si="2"/>
        <v>0</v>
      </c>
      <c r="K18" s="633"/>
      <c r="L18" s="64"/>
      <c r="M18" s="260" t="s">
        <v>179</v>
      </c>
      <c r="N18" s="125"/>
    </row>
    <row r="19" spans="1:14" x14ac:dyDescent="0.25">
      <c r="A19" s="143" t="str">
        <f t="shared" si="0"/>
        <v/>
      </c>
      <c r="B19" s="144" t="str">
        <f t="shared" si="1"/>
        <v/>
      </c>
      <c r="C19" s="35"/>
      <c r="D19" s="13"/>
      <c r="E19" s="35"/>
      <c r="F19" s="45"/>
      <c r="G19" s="45"/>
      <c r="H19" s="45"/>
      <c r="I19" s="75"/>
      <c r="J19" s="145">
        <f t="shared" si="2"/>
        <v>0</v>
      </c>
      <c r="K19" s="633"/>
      <c r="L19" s="64"/>
      <c r="M19" s="260" t="s">
        <v>179</v>
      </c>
      <c r="N19" s="125"/>
    </row>
    <row r="20" spans="1:14" x14ac:dyDescent="0.25">
      <c r="A20" s="143" t="str">
        <f t="shared" si="0"/>
        <v/>
      </c>
      <c r="B20" s="144" t="str">
        <f t="shared" si="1"/>
        <v/>
      </c>
      <c r="C20" s="35"/>
      <c r="D20" s="13"/>
      <c r="E20" s="35"/>
      <c r="F20" s="45"/>
      <c r="G20" s="45"/>
      <c r="H20" s="45"/>
      <c r="I20" s="75"/>
      <c r="J20" s="145">
        <f t="shared" si="2"/>
        <v>0</v>
      </c>
      <c r="K20" s="633"/>
      <c r="L20" s="64"/>
      <c r="M20" s="260" t="s">
        <v>179</v>
      </c>
      <c r="N20" s="125"/>
    </row>
    <row r="21" spans="1:14" x14ac:dyDescent="0.25">
      <c r="A21" s="143" t="str">
        <f t="shared" si="0"/>
        <v/>
      </c>
      <c r="B21" s="144" t="str">
        <f t="shared" si="1"/>
        <v/>
      </c>
      <c r="C21" s="35"/>
      <c r="D21" s="13"/>
      <c r="E21" s="35"/>
      <c r="F21" s="45"/>
      <c r="G21" s="45"/>
      <c r="H21" s="45"/>
      <c r="I21" s="75"/>
      <c r="J21" s="145">
        <f t="shared" si="2"/>
        <v>0</v>
      </c>
      <c r="K21" s="633"/>
      <c r="L21" s="64"/>
      <c r="M21" s="260" t="s">
        <v>179</v>
      </c>
      <c r="N21" s="125"/>
    </row>
    <row r="22" spans="1:14" x14ac:dyDescent="0.25">
      <c r="A22" s="143" t="str">
        <f t="shared" si="0"/>
        <v/>
      </c>
      <c r="B22" s="144" t="str">
        <f t="shared" si="1"/>
        <v/>
      </c>
      <c r="C22" s="35"/>
      <c r="D22" s="13"/>
      <c r="E22" s="35"/>
      <c r="F22" s="45"/>
      <c r="G22" s="45"/>
      <c r="H22" s="45"/>
      <c r="I22" s="75"/>
      <c r="J22" s="145">
        <f t="shared" si="2"/>
        <v>0</v>
      </c>
      <c r="K22" s="633"/>
      <c r="L22" s="64"/>
      <c r="M22" s="260" t="s">
        <v>179</v>
      </c>
      <c r="N22" s="125"/>
    </row>
    <row r="23" spans="1:14" x14ac:dyDescent="0.25">
      <c r="A23" s="143" t="str">
        <f t="shared" si="0"/>
        <v/>
      </c>
      <c r="B23" s="144" t="str">
        <f t="shared" si="1"/>
        <v/>
      </c>
      <c r="C23" s="35"/>
      <c r="D23" s="13"/>
      <c r="E23" s="35"/>
      <c r="F23" s="45"/>
      <c r="G23" s="45"/>
      <c r="H23" s="45"/>
      <c r="I23" s="75"/>
      <c r="J23" s="145">
        <f t="shared" si="2"/>
        <v>0</v>
      </c>
      <c r="K23" s="633"/>
      <c r="L23" s="64"/>
      <c r="M23" s="260" t="s">
        <v>179</v>
      </c>
      <c r="N23" s="125"/>
    </row>
    <row r="24" spans="1:14" x14ac:dyDescent="0.25">
      <c r="A24" s="143" t="str">
        <f t="shared" si="0"/>
        <v/>
      </c>
      <c r="B24" s="144" t="str">
        <f t="shared" si="1"/>
        <v/>
      </c>
      <c r="C24" s="35"/>
      <c r="D24" s="13"/>
      <c r="E24" s="35"/>
      <c r="F24" s="45"/>
      <c r="G24" s="45"/>
      <c r="H24" s="45"/>
      <c r="I24" s="75"/>
      <c r="J24" s="145">
        <f t="shared" si="2"/>
        <v>0</v>
      </c>
      <c r="K24" s="633"/>
      <c r="L24" s="64"/>
      <c r="M24" s="260" t="s">
        <v>179</v>
      </c>
      <c r="N24" s="125"/>
    </row>
    <row r="25" spans="1:14" x14ac:dyDescent="0.25">
      <c r="A25" s="143" t="str">
        <f t="shared" si="0"/>
        <v/>
      </c>
      <c r="B25" s="144" t="str">
        <f t="shared" si="1"/>
        <v/>
      </c>
      <c r="C25" s="35"/>
      <c r="D25" s="13"/>
      <c r="E25" s="35"/>
      <c r="F25" s="45"/>
      <c r="G25" s="45"/>
      <c r="H25" s="45"/>
      <c r="I25" s="75"/>
      <c r="J25" s="145">
        <f t="shared" si="2"/>
        <v>0</v>
      </c>
      <c r="K25" s="633"/>
      <c r="L25" s="64"/>
      <c r="M25" s="260" t="s">
        <v>179</v>
      </c>
      <c r="N25" s="125"/>
    </row>
    <row r="26" spans="1:14" x14ac:dyDescent="0.25">
      <c r="A26" s="143" t="str">
        <f t="shared" si="0"/>
        <v/>
      </c>
      <c r="B26" s="144" t="str">
        <f t="shared" si="1"/>
        <v/>
      </c>
      <c r="C26" s="35"/>
      <c r="D26" s="13"/>
      <c r="E26" s="35"/>
      <c r="F26" s="45"/>
      <c r="G26" s="45"/>
      <c r="H26" s="45"/>
      <c r="I26" s="75"/>
      <c r="J26" s="145">
        <f t="shared" si="2"/>
        <v>0</v>
      </c>
      <c r="K26" s="633"/>
      <c r="L26" s="64"/>
      <c r="M26" s="260" t="s">
        <v>179</v>
      </c>
      <c r="N26" s="125"/>
    </row>
    <row r="27" spans="1:14" x14ac:dyDescent="0.25">
      <c r="A27" s="143" t="str">
        <f t="shared" si="0"/>
        <v/>
      </c>
      <c r="B27" s="144" t="str">
        <f t="shared" si="1"/>
        <v/>
      </c>
      <c r="C27" s="35"/>
      <c r="D27" s="13"/>
      <c r="E27" s="35"/>
      <c r="F27" s="45"/>
      <c r="G27" s="45"/>
      <c r="H27" s="45"/>
      <c r="I27" s="75"/>
      <c r="J27" s="145">
        <f t="shared" si="2"/>
        <v>0</v>
      </c>
      <c r="K27" s="633"/>
      <c r="L27" s="64"/>
      <c r="M27" s="260" t="s">
        <v>179</v>
      </c>
      <c r="N27" s="125"/>
    </row>
    <row r="28" spans="1:14" x14ac:dyDescent="0.25">
      <c r="A28" s="143" t="str">
        <f t="shared" si="0"/>
        <v/>
      </c>
      <c r="B28" s="144" t="str">
        <f t="shared" si="1"/>
        <v/>
      </c>
      <c r="C28" s="35"/>
      <c r="D28" s="13"/>
      <c r="E28" s="35"/>
      <c r="F28" s="45"/>
      <c r="G28" s="45"/>
      <c r="H28" s="45"/>
      <c r="I28" s="75"/>
      <c r="J28" s="145">
        <f t="shared" si="2"/>
        <v>0</v>
      </c>
      <c r="K28" s="633"/>
      <c r="L28" s="64"/>
      <c r="M28" s="260" t="s">
        <v>179</v>
      </c>
      <c r="N28" s="125"/>
    </row>
    <row r="29" spans="1:14" x14ac:dyDescent="0.25">
      <c r="A29" s="143" t="str">
        <f t="shared" si="0"/>
        <v/>
      </c>
      <c r="B29" s="144" t="str">
        <f t="shared" si="1"/>
        <v/>
      </c>
      <c r="C29" s="35"/>
      <c r="D29" s="13"/>
      <c r="E29" s="35"/>
      <c r="F29" s="45"/>
      <c r="G29" s="45"/>
      <c r="H29" s="45"/>
      <c r="I29" s="75"/>
      <c r="J29" s="145">
        <f t="shared" si="2"/>
        <v>0</v>
      </c>
      <c r="K29" s="633"/>
      <c r="L29" s="64"/>
      <c r="M29" s="260" t="s">
        <v>179</v>
      </c>
      <c r="N29" s="125"/>
    </row>
    <row r="30" spans="1:14" x14ac:dyDescent="0.25">
      <c r="A30" s="143" t="str">
        <f t="shared" si="0"/>
        <v/>
      </c>
      <c r="B30" s="144" t="str">
        <f t="shared" si="1"/>
        <v/>
      </c>
      <c r="C30" s="35"/>
      <c r="D30" s="13"/>
      <c r="E30" s="35"/>
      <c r="F30" s="45"/>
      <c r="G30" s="45"/>
      <c r="H30" s="45"/>
      <c r="I30" s="75"/>
      <c r="J30" s="145">
        <f t="shared" si="2"/>
        <v>0</v>
      </c>
      <c r="K30" s="633"/>
      <c r="L30" s="64"/>
      <c r="M30" s="260" t="s">
        <v>179</v>
      </c>
      <c r="N30" s="125"/>
    </row>
    <row r="31" spans="1:14" x14ac:dyDescent="0.25">
      <c r="A31" s="143" t="str">
        <f t="shared" si="0"/>
        <v/>
      </c>
      <c r="B31" s="144" t="str">
        <f t="shared" si="1"/>
        <v/>
      </c>
      <c r="C31" s="35"/>
      <c r="D31" s="13"/>
      <c r="E31" s="35"/>
      <c r="F31" s="45"/>
      <c r="G31" s="45"/>
      <c r="H31" s="45"/>
      <c r="I31" s="75"/>
      <c r="J31" s="145">
        <f t="shared" si="2"/>
        <v>0</v>
      </c>
      <c r="K31" s="633"/>
      <c r="L31" s="64"/>
      <c r="M31" s="260" t="s">
        <v>179</v>
      </c>
      <c r="N31" s="125"/>
    </row>
    <row r="32" spans="1:14" x14ac:dyDescent="0.25">
      <c r="A32" s="143" t="str">
        <f t="shared" si="0"/>
        <v/>
      </c>
      <c r="B32" s="144" t="str">
        <f t="shared" si="1"/>
        <v/>
      </c>
      <c r="C32" s="35"/>
      <c r="D32" s="13"/>
      <c r="E32" s="35"/>
      <c r="F32" s="45"/>
      <c r="G32" s="45"/>
      <c r="H32" s="45"/>
      <c r="I32" s="75"/>
      <c r="J32" s="145">
        <f t="shared" si="2"/>
        <v>0</v>
      </c>
      <c r="K32" s="633"/>
      <c r="L32" s="64"/>
      <c r="M32" s="260" t="s">
        <v>179</v>
      </c>
      <c r="N32" s="125"/>
    </row>
    <row r="33" spans="1:14" x14ac:dyDescent="0.25">
      <c r="A33" s="143" t="str">
        <f t="shared" si="0"/>
        <v/>
      </c>
      <c r="B33" s="144" t="str">
        <f t="shared" si="1"/>
        <v/>
      </c>
      <c r="C33" s="35"/>
      <c r="D33" s="13"/>
      <c r="E33" s="35"/>
      <c r="F33" s="45"/>
      <c r="G33" s="45"/>
      <c r="H33" s="45"/>
      <c r="I33" s="75"/>
      <c r="J33" s="145">
        <f t="shared" si="2"/>
        <v>0</v>
      </c>
      <c r="K33" s="633"/>
      <c r="L33" s="64"/>
      <c r="M33" s="260" t="s">
        <v>179</v>
      </c>
      <c r="N33" s="125"/>
    </row>
    <row r="34" spans="1:14" x14ac:dyDescent="0.25">
      <c r="A34" s="143" t="str">
        <f t="shared" si="0"/>
        <v/>
      </c>
      <c r="B34" s="144" t="str">
        <f t="shared" si="1"/>
        <v/>
      </c>
      <c r="C34" s="35"/>
      <c r="D34" s="13"/>
      <c r="E34" s="35"/>
      <c r="F34" s="45"/>
      <c r="G34" s="45"/>
      <c r="H34" s="45"/>
      <c r="I34" s="75"/>
      <c r="J34" s="145">
        <f t="shared" si="2"/>
        <v>0</v>
      </c>
      <c r="K34" s="633"/>
      <c r="L34" s="64"/>
      <c r="M34" s="260" t="s">
        <v>179</v>
      </c>
      <c r="N34" s="125"/>
    </row>
    <row r="35" spans="1:14" x14ac:dyDescent="0.25">
      <c r="A35" s="143" t="str">
        <f t="shared" si="0"/>
        <v/>
      </c>
      <c r="B35" s="144" t="str">
        <f t="shared" si="1"/>
        <v/>
      </c>
      <c r="C35" s="35"/>
      <c r="D35" s="13"/>
      <c r="E35" s="35"/>
      <c r="F35" s="45"/>
      <c r="G35" s="45"/>
      <c r="H35" s="45"/>
      <c r="I35" s="75"/>
      <c r="J35" s="145">
        <f t="shared" si="2"/>
        <v>0</v>
      </c>
      <c r="K35" s="633"/>
      <c r="L35" s="64"/>
      <c r="M35" s="260" t="s">
        <v>179</v>
      </c>
      <c r="N35" s="125"/>
    </row>
    <row r="36" spans="1:14" x14ac:dyDescent="0.25">
      <c r="A36" s="143" t="str">
        <f t="shared" si="0"/>
        <v/>
      </c>
      <c r="B36" s="144" t="str">
        <f t="shared" si="1"/>
        <v/>
      </c>
      <c r="C36" s="35"/>
      <c r="D36" s="13"/>
      <c r="E36" s="35"/>
      <c r="F36" s="45"/>
      <c r="G36" s="45"/>
      <c r="H36" s="45"/>
      <c r="I36" s="75"/>
      <c r="J36" s="145">
        <f t="shared" si="2"/>
        <v>0</v>
      </c>
      <c r="K36" s="633"/>
      <c r="L36" s="64"/>
      <c r="M36" s="260" t="s">
        <v>179</v>
      </c>
      <c r="N36" s="125"/>
    </row>
    <row r="37" spans="1:14" x14ac:dyDescent="0.25">
      <c r="A37" s="143" t="str">
        <f t="shared" si="0"/>
        <v/>
      </c>
      <c r="B37" s="144" t="str">
        <f t="shared" si="1"/>
        <v/>
      </c>
      <c r="C37" s="35"/>
      <c r="D37" s="13"/>
      <c r="E37" s="35"/>
      <c r="F37" s="45"/>
      <c r="G37" s="45"/>
      <c r="H37" s="45"/>
      <c r="I37" s="75"/>
      <c r="J37" s="145">
        <f t="shared" si="2"/>
        <v>0</v>
      </c>
      <c r="K37" s="633"/>
      <c r="L37" s="64"/>
      <c r="M37" s="260" t="s">
        <v>179</v>
      </c>
      <c r="N37" s="125"/>
    </row>
    <row r="38" spans="1:14" x14ac:dyDescent="0.25">
      <c r="A38" s="143" t="str">
        <f t="shared" si="0"/>
        <v/>
      </c>
      <c r="B38" s="144" t="str">
        <f t="shared" si="1"/>
        <v/>
      </c>
      <c r="C38" s="35"/>
      <c r="D38" s="13"/>
      <c r="E38" s="35"/>
      <c r="F38" s="45"/>
      <c r="G38" s="45"/>
      <c r="H38" s="45"/>
      <c r="I38" s="75"/>
      <c r="J38" s="145">
        <f t="shared" si="2"/>
        <v>0</v>
      </c>
      <c r="K38" s="633"/>
      <c r="L38" s="64"/>
      <c r="M38" s="260" t="s">
        <v>179</v>
      </c>
      <c r="N38" s="125"/>
    </row>
    <row r="39" spans="1:14" x14ac:dyDescent="0.25">
      <c r="A39" s="143" t="str">
        <f t="shared" si="0"/>
        <v/>
      </c>
      <c r="B39" s="144" t="str">
        <f t="shared" si="1"/>
        <v/>
      </c>
      <c r="C39" s="35"/>
      <c r="D39" s="13"/>
      <c r="E39" s="35"/>
      <c r="F39" s="45"/>
      <c r="G39" s="45"/>
      <c r="H39" s="45"/>
      <c r="I39" s="75"/>
      <c r="J39" s="145">
        <f t="shared" si="2"/>
        <v>0</v>
      </c>
      <c r="K39" s="633"/>
      <c r="L39" s="64"/>
      <c r="M39" s="260" t="s">
        <v>179</v>
      </c>
      <c r="N39" s="125"/>
    </row>
    <row r="40" spans="1:14" x14ac:dyDescent="0.25">
      <c r="A40" s="143" t="str">
        <f t="shared" si="0"/>
        <v/>
      </c>
      <c r="B40" s="144" t="str">
        <f t="shared" si="1"/>
        <v/>
      </c>
      <c r="C40" s="35"/>
      <c r="D40" s="13"/>
      <c r="E40" s="35"/>
      <c r="F40" s="45"/>
      <c r="G40" s="45"/>
      <c r="H40" s="45"/>
      <c r="I40" s="75"/>
      <c r="J40" s="145">
        <f t="shared" si="2"/>
        <v>0</v>
      </c>
      <c r="K40" s="633"/>
      <c r="L40" s="64"/>
      <c r="M40" s="260" t="s">
        <v>179</v>
      </c>
      <c r="N40" s="125"/>
    </row>
    <row r="41" spans="1:14" x14ac:dyDescent="0.25">
      <c r="A41" s="143" t="str">
        <f t="shared" si="0"/>
        <v/>
      </c>
      <c r="B41" s="144" t="str">
        <f t="shared" si="1"/>
        <v/>
      </c>
      <c r="C41" s="35"/>
      <c r="D41" s="13"/>
      <c r="E41" s="35"/>
      <c r="F41" s="45"/>
      <c r="G41" s="45"/>
      <c r="H41" s="45"/>
      <c r="I41" s="75"/>
      <c r="J41" s="145">
        <f t="shared" si="2"/>
        <v>0</v>
      </c>
      <c r="K41" s="633"/>
      <c r="L41" s="64"/>
      <c r="M41" s="260" t="s">
        <v>179</v>
      </c>
      <c r="N41" s="125"/>
    </row>
    <row r="42" spans="1:14" x14ac:dyDescent="0.25">
      <c r="A42" s="143" t="str">
        <f t="shared" si="0"/>
        <v/>
      </c>
      <c r="B42" s="144" t="str">
        <f t="shared" si="1"/>
        <v/>
      </c>
      <c r="C42" s="35"/>
      <c r="D42" s="13"/>
      <c r="E42" s="35"/>
      <c r="F42" s="45"/>
      <c r="G42" s="45"/>
      <c r="H42" s="45"/>
      <c r="I42" s="75"/>
      <c r="J42" s="145">
        <f t="shared" si="2"/>
        <v>0</v>
      </c>
      <c r="K42" s="633"/>
      <c r="L42" s="64"/>
      <c r="M42" s="260" t="s">
        <v>179</v>
      </c>
      <c r="N42" s="125"/>
    </row>
    <row r="43" spans="1:14" x14ac:dyDescent="0.25">
      <c r="A43" s="143" t="str">
        <f t="shared" si="0"/>
        <v/>
      </c>
      <c r="B43" s="144" t="str">
        <f t="shared" si="1"/>
        <v/>
      </c>
      <c r="C43" s="35"/>
      <c r="D43" s="13"/>
      <c r="E43" s="35"/>
      <c r="F43" s="45"/>
      <c r="G43" s="45"/>
      <c r="H43" s="45"/>
      <c r="I43" s="75"/>
      <c r="J43" s="145">
        <f t="shared" si="2"/>
        <v>0</v>
      </c>
      <c r="K43" s="633"/>
      <c r="L43" s="64"/>
      <c r="M43" s="260" t="s">
        <v>179</v>
      </c>
      <c r="N43" s="125"/>
    </row>
    <row r="44" spans="1:14" x14ac:dyDescent="0.25">
      <c r="A44" s="143" t="str">
        <f t="shared" si="0"/>
        <v/>
      </c>
      <c r="B44" s="144" t="str">
        <f t="shared" si="1"/>
        <v/>
      </c>
      <c r="C44" s="35"/>
      <c r="D44" s="13"/>
      <c r="E44" s="35"/>
      <c r="F44" s="45"/>
      <c r="G44" s="45"/>
      <c r="H44" s="45"/>
      <c r="I44" s="75"/>
      <c r="J44" s="145">
        <f t="shared" si="2"/>
        <v>0</v>
      </c>
      <c r="K44" s="633"/>
      <c r="L44" s="64"/>
      <c r="M44" s="260" t="s">
        <v>179</v>
      </c>
      <c r="N44" s="125"/>
    </row>
    <row r="45" spans="1:14" x14ac:dyDescent="0.25">
      <c r="A45" s="143" t="str">
        <f t="shared" si="0"/>
        <v/>
      </c>
      <c r="B45" s="144" t="str">
        <f t="shared" si="1"/>
        <v/>
      </c>
      <c r="C45" s="35"/>
      <c r="D45" s="13"/>
      <c r="E45" s="35"/>
      <c r="F45" s="45"/>
      <c r="G45" s="45"/>
      <c r="H45" s="45"/>
      <c r="I45" s="75"/>
      <c r="J45" s="145">
        <f t="shared" si="2"/>
        <v>0</v>
      </c>
      <c r="K45" s="633"/>
      <c r="L45" s="64"/>
      <c r="M45" s="260" t="s">
        <v>179</v>
      </c>
      <c r="N45" s="125"/>
    </row>
    <row r="46" spans="1:14" x14ac:dyDescent="0.25">
      <c r="A46" s="143" t="str">
        <f t="shared" si="0"/>
        <v/>
      </c>
      <c r="B46" s="144" t="str">
        <f t="shared" si="1"/>
        <v/>
      </c>
      <c r="C46" s="35"/>
      <c r="D46" s="13"/>
      <c r="E46" s="35"/>
      <c r="F46" s="45"/>
      <c r="G46" s="45"/>
      <c r="H46" s="45"/>
      <c r="I46" s="75"/>
      <c r="J46" s="145">
        <f t="shared" si="2"/>
        <v>0</v>
      </c>
      <c r="K46" s="634"/>
      <c r="L46" s="64"/>
      <c r="M46" s="260" t="s">
        <v>179</v>
      </c>
      <c r="N46" s="125"/>
    </row>
    <row r="47" spans="1:14" x14ac:dyDescent="0.25">
      <c r="A47" s="143" t="str">
        <f t="shared" si="0"/>
        <v/>
      </c>
      <c r="B47" s="144" t="str">
        <f t="shared" si="1"/>
        <v/>
      </c>
      <c r="C47" s="35"/>
      <c r="D47" s="13"/>
      <c r="E47" s="35"/>
      <c r="F47" s="45"/>
      <c r="G47" s="45"/>
      <c r="H47" s="45"/>
      <c r="I47" s="75"/>
      <c r="J47" s="145">
        <f t="shared" si="2"/>
        <v>0</v>
      </c>
      <c r="K47" s="154"/>
      <c r="L47" s="64"/>
      <c r="M47" s="260" t="s">
        <v>179</v>
      </c>
      <c r="N47" s="125"/>
    </row>
    <row r="48" spans="1:14" x14ac:dyDescent="0.25">
      <c r="A48" s="143" t="str">
        <f t="shared" si="0"/>
        <v/>
      </c>
      <c r="B48" s="144" t="str">
        <f t="shared" si="1"/>
        <v/>
      </c>
      <c r="C48" s="35"/>
      <c r="D48" s="13"/>
      <c r="E48" s="35"/>
      <c r="F48" s="45"/>
      <c r="G48" s="45"/>
      <c r="H48" s="45"/>
      <c r="I48" s="75"/>
      <c r="J48" s="145">
        <f t="shared" si="2"/>
        <v>0</v>
      </c>
      <c r="K48" s="154"/>
      <c r="L48" s="64"/>
      <c r="M48" s="260" t="s">
        <v>179</v>
      </c>
      <c r="N48" s="125"/>
    </row>
    <row r="49" spans="1:14" x14ac:dyDescent="0.25">
      <c r="A49" s="143" t="str">
        <f t="shared" si="0"/>
        <v/>
      </c>
      <c r="B49" s="144" t="str">
        <f t="shared" si="1"/>
        <v/>
      </c>
      <c r="C49" s="35"/>
      <c r="D49" s="13"/>
      <c r="E49" s="35"/>
      <c r="F49" s="45"/>
      <c r="G49" s="45"/>
      <c r="H49" s="45"/>
      <c r="I49" s="75"/>
      <c r="J49" s="145">
        <f t="shared" si="2"/>
        <v>0</v>
      </c>
      <c r="K49" s="154"/>
      <c r="L49" s="64"/>
      <c r="M49" s="260" t="s">
        <v>179</v>
      </c>
      <c r="N49" s="125"/>
    </row>
    <row r="50" spans="1:14" x14ac:dyDescent="0.25">
      <c r="A50" s="143" t="str">
        <f t="shared" si="0"/>
        <v/>
      </c>
      <c r="B50" s="144" t="str">
        <f t="shared" si="1"/>
        <v/>
      </c>
      <c r="C50" s="35"/>
      <c r="D50" s="13"/>
      <c r="E50" s="35"/>
      <c r="F50" s="45"/>
      <c r="G50" s="45"/>
      <c r="H50" s="45"/>
      <c r="I50" s="75"/>
      <c r="J50" s="145">
        <f t="shared" si="2"/>
        <v>0</v>
      </c>
      <c r="K50" s="154"/>
      <c r="L50" s="64"/>
      <c r="M50" s="260" t="s">
        <v>179</v>
      </c>
      <c r="N50" s="125"/>
    </row>
    <row r="51" spans="1:14" x14ac:dyDescent="0.25">
      <c r="A51" s="143" t="str">
        <f t="shared" si="0"/>
        <v/>
      </c>
      <c r="B51" s="144" t="str">
        <f t="shared" si="1"/>
        <v/>
      </c>
      <c r="C51" s="35"/>
      <c r="D51" s="13"/>
      <c r="E51" s="35"/>
      <c r="F51" s="45"/>
      <c r="G51" s="45"/>
      <c r="H51" s="45"/>
      <c r="I51" s="75"/>
      <c r="J51" s="145">
        <f t="shared" si="2"/>
        <v>0</v>
      </c>
      <c r="K51" s="154"/>
      <c r="L51" s="64"/>
      <c r="M51" s="260" t="s">
        <v>179</v>
      </c>
      <c r="N51" s="125"/>
    </row>
    <row r="52" spans="1:14" x14ac:dyDescent="0.25">
      <c r="A52" s="143" t="str">
        <f t="shared" si="0"/>
        <v/>
      </c>
      <c r="B52" s="144" t="str">
        <f t="shared" si="1"/>
        <v/>
      </c>
      <c r="C52" s="35"/>
      <c r="D52" s="13"/>
      <c r="E52" s="35"/>
      <c r="F52" s="45"/>
      <c r="G52" s="45"/>
      <c r="H52" s="45"/>
      <c r="I52" s="75"/>
      <c r="J52" s="145">
        <f t="shared" si="2"/>
        <v>0</v>
      </c>
      <c r="K52" s="154"/>
      <c r="L52" s="64"/>
      <c r="M52" s="260" t="s">
        <v>179</v>
      </c>
      <c r="N52" s="125"/>
    </row>
    <row r="53" spans="1:14" x14ac:dyDescent="0.25">
      <c r="A53" s="143" t="str">
        <f t="shared" si="0"/>
        <v/>
      </c>
      <c r="B53" s="144" t="str">
        <f t="shared" si="1"/>
        <v/>
      </c>
      <c r="C53" s="35"/>
      <c r="D53" s="13"/>
      <c r="E53" s="35"/>
      <c r="F53" s="45"/>
      <c r="G53" s="45"/>
      <c r="H53" s="45"/>
      <c r="I53" s="75"/>
      <c r="J53" s="145">
        <f t="shared" si="2"/>
        <v>0</v>
      </c>
      <c r="K53" s="154"/>
      <c r="L53" s="64"/>
      <c r="M53" s="260" t="s">
        <v>179</v>
      </c>
      <c r="N53" s="125"/>
    </row>
    <row r="54" spans="1:14" x14ac:dyDescent="0.25">
      <c r="A54" s="143" t="str">
        <f t="shared" si="0"/>
        <v/>
      </c>
      <c r="B54" s="144" t="str">
        <f t="shared" si="1"/>
        <v/>
      </c>
      <c r="C54" s="35"/>
      <c r="D54" s="13"/>
      <c r="E54" s="35"/>
      <c r="F54" s="45"/>
      <c r="G54" s="45"/>
      <c r="H54" s="45"/>
      <c r="I54" s="75"/>
      <c r="J54" s="145">
        <f t="shared" si="2"/>
        <v>0</v>
      </c>
      <c r="K54" s="154"/>
      <c r="L54" s="64"/>
      <c r="M54" s="260" t="s">
        <v>179</v>
      </c>
      <c r="N54" s="125"/>
    </row>
    <row r="55" spans="1:14" x14ac:dyDescent="0.25">
      <c r="A55" s="143" t="str">
        <f t="shared" si="0"/>
        <v/>
      </c>
      <c r="B55" s="144" t="str">
        <f t="shared" si="1"/>
        <v/>
      </c>
      <c r="C55" s="35"/>
      <c r="D55" s="13"/>
      <c r="E55" s="35"/>
      <c r="F55" s="45"/>
      <c r="G55" s="45"/>
      <c r="H55" s="45"/>
      <c r="I55" s="75"/>
      <c r="J55" s="145">
        <f t="shared" si="2"/>
        <v>0</v>
      </c>
      <c r="K55" s="154"/>
      <c r="L55" s="64"/>
      <c r="M55" s="260" t="s">
        <v>179</v>
      </c>
      <c r="N55" s="125"/>
    </row>
    <row r="56" spans="1:14" x14ac:dyDescent="0.25">
      <c r="A56" s="143" t="str">
        <f t="shared" si="0"/>
        <v/>
      </c>
      <c r="B56" s="144" t="str">
        <f t="shared" si="1"/>
        <v/>
      </c>
      <c r="C56" s="35"/>
      <c r="D56" s="13"/>
      <c r="E56" s="35"/>
      <c r="F56" s="45"/>
      <c r="G56" s="45"/>
      <c r="H56" s="45"/>
      <c r="I56" s="75"/>
      <c r="J56" s="145">
        <f t="shared" si="2"/>
        <v>0</v>
      </c>
      <c r="K56" s="154"/>
      <c r="L56" s="64"/>
      <c r="M56" s="260" t="s">
        <v>179</v>
      </c>
      <c r="N56" s="125"/>
    </row>
    <row r="57" spans="1:14" x14ac:dyDescent="0.25">
      <c r="A57" s="143" t="str">
        <f t="shared" si="0"/>
        <v/>
      </c>
      <c r="B57" s="144" t="str">
        <f t="shared" si="1"/>
        <v/>
      </c>
      <c r="C57" s="35"/>
      <c r="D57" s="13"/>
      <c r="E57" s="35"/>
      <c r="F57" s="45"/>
      <c r="G57" s="45"/>
      <c r="H57" s="45"/>
      <c r="I57" s="75"/>
      <c r="J57" s="145">
        <f t="shared" si="2"/>
        <v>0</v>
      </c>
      <c r="K57" s="154"/>
      <c r="L57" s="64"/>
      <c r="M57" s="260" t="s">
        <v>179</v>
      </c>
      <c r="N57" s="125"/>
    </row>
    <row r="58" spans="1:14" x14ac:dyDescent="0.25">
      <c r="A58" s="143" t="str">
        <f t="shared" si="0"/>
        <v/>
      </c>
      <c r="B58" s="144" t="str">
        <f t="shared" si="1"/>
        <v/>
      </c>
      <c r="C58" s="35"/>
      <c r="D58" s="13"/>
      <c r="E58" s="35"/>
      <c r="F58" s="45"/>
      <c r="G58" s="45"/>
      <c r="H58" s="45"/>
      <c r="I58" s="75"/>
      <c r="J58" s="145">
        <f t="shared" si="2"/>
        <v>0</v>
      </c>
      <c r="K58" s="154"/>
      <c r="L58" s="64"/>
      <c r="M58" s="260" t="s">
        <v>179</v>
      </c>
      <c r="N58" s="125"/>
    </row>
    <row r="59" spans="1:14" x14ac:dyDescent="0.25">
      <c r="A59" s="143" t="str">
        <f t="shared" si="0"/>
        <v/>
      </c>
      <c r="B59" s="144" t="str">
        <f t="shared" si="1"/>
        <v/>
      </c>
      <c r="C59" s="35"/>
      <c r="D59" s="13"/>
      <c r="E59" s="35"/>
      <c r="F59" s="45"/>
      <c r="G59" s="45"/>
      <c r="H59" s="45"/>
      <c r="I59" s="75"/>
      <c r="J59" s="145">
        <f t="shared" si="2"/>
        <v>0</v>
      </c>
      <c r="K59" s="154"/>
      <c r="L59" s="64"/>
      <c r="M59" s="260" t="s">
        <v>179</v>
      </c>
      <c r="N59" s="125"/>
    </row>
    <row r="60" spans="1:14" x14ac:dyDescent="0.25">
      <c r="A60" s="143" t="str">
        <f t="shared" si="0"/>
        <v/>
      </c>
      <c r="B60" s="144" t="str">
        <f t="shared" si="1"/>
        <v/>
      </c>
      <c r="C60" s="35"/>
      <c r="D60" s="13"/>
      <c r="E60" s="35"/>
      <c r="F60" s="45"/>
      <c r="G60" s="45"/>
      <c r="H60" s="45"/>
      <c r="I60" s="75"/>
      <c r="J60" s="145">
        <f t="shared" si="2"/>
        <v>0</v>
      </c>
      <c r="K60" s="154"/>
      <c r="L60" s="64"/>
      <c r="M60" s="260" t="s">
        <v>179</v>
      </c>
      <c r="N60" s="125"/>
    </row>
    <row r="61" spans="1:14" x14ac:dyDescent="0.25">
      <c r="A61" s="143" t="str">
        <f t="shared" si="0"/>
        <v/>
      </c>
      <c r="B61" s="144" t="str">
        <f t="shared" si="1"/>
        <v/>
      </c>
      <c r="C61" s="35"/>
      <c r="D61" s="13"/>
      <c r="E61" s="35"/>
      <c r="F61" s="45"/>
      <c r="G61" s="45"/>
      <c r="H61" s="45"/>
      <c r="I61" s="75"/>
      <c r="J61" s="145">
        <f t="shared" si="2"/>
        <v>0</v>
      </c>
      <c r="K61" s="154"/>
      <c r="L61" s="64"/>
      <c r="M61" s="260" t="s">
        <v>179</v>
      </c>
      <c r="N61" s="125"/>
    </row>
    <row r="62" spans="1:14" x14ac:dyDescent="0.25">
      <c r="A62" s="143" t="str">
        <f t="shared" si="0"/>
        <v/>
      </c>
      <c r="B62" s="144" t="str">
        <f t="shared" si="1"/>
        <v/>
      </c>
      <c r="C62" s="35"/>
      <c r="D62" s="13"/>
      <c r="E62" s="35"/>
      <c r="F62" s="45"/>
      <c r="G62" s="45"/>
      <c r="H62" s="45"/>
      <c r="I62" s="75"/>
      <c r="J62" s="145">
        <f t="shared" si="2"/>
        <v>0</v>
      </c>
      <c r="K62" s="154"/>
      <c r="L62" s="64"/>
      <c r="M62" s="260" t="s">
        <v>179</v>
      </c>
      <c r="N62" s="125"/>
    </row>
    <row r="63" spans="1:14" x14ac:dyDescent="0.25">
      <c r="A63" s="143" t="str">
        <f t="shared" si="0"/>
        <v/>
      </c>
      <c r="B63" s="144" t="str">
        <f t="shared" si="1"/>
        <v/>
      </c>
      <c r="C63" s="35"/>
      <c r="D63" s="13"/>
      <c r="E63" s="35"/>
      <c r="F63" s="45"/>
      <c r="G63" s="45"/>
      <c r="H63" s="45"/>
      <c r="I63" s="75"/>
      <c r="J63" s="145">
        <f t="shared" si="2"/>
        <v>0</v>
      </c>
      <c r="K63" s="154"/>
      <c r="L63" s="64"/>
      <c r="M63" s="260" t="s">
        <v>179</v>
      </c>
      <c r="N63" s="125"/>
    </row>
    <row r="64" spans="1:14" x14ac:dyDescent="0.25">
      <c r="A64" s="143" t="str">
        <f t="shared" si="0"/>
        <v/>
      </c>
      <c r="B64" s="144" t="str">
        <f t="shared" si="1"/>
        <v/>
      </c>
      <c r="C64" s="35"/>
      <c r="D64" s="13"/>
      <c r="E64" s="35"/>
      <c r="F64" s="45"/>
      <c r="G64" s="45"/>
      <c r="H64" s="45"/>
      <c r="I64" s="75"/>
      <c r="J64" s="145">
        <f t="shared" si="2"/>
        <v>0</v>
      </c>
      <c r="K64" s="154"/>
      <c r="L64" s="64"/>
      <c r="M64" s="260" t="s">
        <v>179</v>
      </c>
      <c r="N64" s="125"/>
    </row>
    <row r="65" spans="1:14" x14ac:dyDescent="0.25">
      <c r="A65" s="143" t="str">
        <f t="shared" si="0"/>
        <v/>
      </c>
      <c r="B65" s="144" t="str">
        <f t="shared" si="1"/>
        <v/>
      </c>
      <c r="C65" s="35"/>
      <c r="D65" s="13"/>
      <c r="E65" s="35"/>
      <c r="F65" s="45"/>
      <c r="G65" s="45"/>
      <c r="H65" s="45"/>
      <c r="I65" s="75"/>
      <c r="J65" s="145">
        <f t="shared" si="2"/>
        <v>0</v>
      </c>
      <c r="K65" s="154"/>
      <c r="L65" s="64"/>
      <c r="M65" s="260" t="s">
        <v>179</v>
      </c>
      <c r="N65" s="125"/>
    </row>
    <row r="66" spans="1:14" x14ac:dyDescent="0.25">
      <c r="A66" s="143" t="str">
        <f t="shared" si="0"/>
        <v/>
      </c>
      <c r="B66" s="144" t="str">
        <f t="shared" si="1"/>
        <v/>
      </c>
      <c r="C66" s="35"/>
      <c r="D66" s="13"/>
      <c r="E66" s="35"/>
      <c r="F66" s="45"/>
      <c r="G66" s="45"/>
      <c r="H66" s="45"/>
      <c r="I66" s="75"/>
      <c r="J66" s="145">
        <f t="shared" si="2"/>
        <v>0</v>
      </c>
      <c r="K66" s="154"/>
      <c r="L66" s="64"/>
      <c r="M66" s="260" t="s">
        <v>179</v>
      </c>
      <c r="N66" s="125"/>
    </row>
    <row r="67" spans="1:14" x14ac:dyDescent="0.25">
      <c r="A67" s="143" t="str">
        <f t="shared" si="0"/>
        <v/>
      </c>
      <c r="B67" s="144" t="str">
        <f t="shared" si="1"/>
        <v/>
      </c>
      <c r="C67" s="35"/>
      <c r="D67" s="13"/>
      <c r="E67" s="35"/>
      <c r="F67" s="45"/>
      <c r="G67" s="45"/>
      <c r="H67" s="45"/>
      <c r="I67" s="75"/>
      <c r="J67" s="145">
        <f t="shared" si="2"/>
        <v>0</v>
      </c>
      <c r="K67" s="154"/>
      <c r="L67" s="64"/>
      <c r="M67" s="260" t="s">
        <v>179</v>
      </c>
      <c r="N67" s="125"/>
    </row>
    <row r="68" spans="1:14" x14ac:dyDescent="0.25">
      <c r="A68" s="143" t="str">
        <f t="shared" si="0"/>
        <v/>
      </c>
      <c r="B68" s="144" t="str">
        <f t="shared" si="1"/>
        <v/>
      </c>
      <c r="C68" s="35"/>
      <c r="D68" s="13"/>
      <c r="E68" s="35"/>
      <c r="F68" s="45"/>
      <c r="G68" s="45"/>
      <c r="H68" s="45"/>
      <c r="I68" s="75"/>
      <c r="J68" s="145">
        <f t="shared" si="2"/>
        <v>0</v>
      </c>
      <c r="K68" s="154"/>
      <c r="L68" s="64"/>
      <c r="M68" s="260" t="s">
        <v>179</v>
      </c>
      <c r="N68" s="125"/>
    </row>
    <row r="69" spans="1:14" x14ac:dyDescent="0.25">
      <c r="A69" s="143" t="str">
        <f t="shared" si="0"/>
        <v/>
      </c>
      <c r="B69" s="144" t="str">
        <f t="shared" si="1"/>
        <v/>
      </c>
      <c r="C69" s="35"/>
      <c r="D69" s="13"/>
      <c r="E69" s="35"/>
      <c r="F69" s="45"/>
      <c r="G69" s="45"/>
      <c r="H69" s="45"/>
      <c r="I69" s="75"/>
      <c r="J69" s="145">
        <f t="shared" si="2"/>
        <v>0</v>
      </c>
      <c r="K69" s="154"/>
      <c r="L69" s="64"/>
      <c r="M69" s="260" t="s">
        <v>179</v>
      </c>
      <c r="N69" s="125"/>
    </row>
    <row r="70" spans="1:14" x14ac:dyDescent="0.25">
      <c r="A70" s="143" t="str">
        <f t="shared" si="0"/>
        <v/>
      </c>
      <c r="B70" s="144" t="str">
        <f t="shared" si="1"/>
        <v/>
      </c>
      <c r="C70" s="35"/>
      <c r="D70" s="13"/>
      <c r="E70" s="35"/>
      <c r="F70" s="45"/>
      <c r="G70" s="45"/>
      <c r="H70" s="45"/>
      <c r="I70" s="75"/>
      <c r="J70" s="145">
        <f t="shared" si="2"/>
        <v>0</v>
      </c>
      <c r="K70" s="154"/>
      <c r="L70" s="64"/>
      <c r="M70" s="260" t="s">
        <v>179</v>
      </c>
      <c r="N70" s="125"/>
    </row>
    <row r="71" spans="1:14" x14ac:dyDescent="0.25">
      <c r="A71" s="143" t="str">
        <f t="shared" si="0"/>
        <v/>
      </c>
      <c r="B71" s="144" t="str">
        <f t="shared" si="1"/>
        <v/>
      </c>
      <c r="C71" s="35"/>
      <c r="D71" s="13"/>
      <c r="E71" s="35"/>
      <c r="F71" s="45"/>
      <c r="G71" s="45"/>
      <c r="H71" s="45"/>
      <c r="I71" s="75"/>
      <c r="J71" s="145">
        <f t="shared" si="2"/>
        <v>0</v>
      </c>
      <c r="K71" s="154"/>
      <c r="L71" s="64"/>
      <c r="M71" s="260" t="s">
        <v>179</v>
      </c>
      <c r="N71" s="125"/>
    </row>
    <row r="72" spans="1:14" x14ac:dyDescent="0.25">
      <c r="A72" s="143" t="str">
        <f t="shared" si="0"/>
        <v/>
      </c>
      <c r="B72" s="144" t="str">
        <f t="shared" si="1"/>
        <v/>
      </c>
      <c r="C72" s="35"/>
      <c r="D72" s="13"/>
      <c r="E72" s="35"/>
      <c r="F72" s="45"/>
      <c r="G72" s="45"/>
      <c r="H72" s="45"/>
      <c r="I72" s="75"/>
      <c r="J72" s="145">
        <f t="shared" si="2"/>
        <v>0</v>
      </c>
      <c r="K72" s="154"/>
      <c r="L72" s="64"/>
      <c r="M72" s="260" t="s">
        <v>179</v>
      </c>
      <c r="N72" s="125"/>
    </row>
    <row r="73" spans="1:14" x14ac:dyDescent="0.25">
      <c r="A73" s="143" t="str">
        <f t="shared" si="0"/>
        <v/>
      </c>
      <c r="B73" s="144" t="str">
        <f t="shared" si="1"/>
        <v/>
      </c>
      <c r="C73" s="35"/>
      <c r="D73" s="13"/>
      <c r="E73" s="35"/>
      <c r="F73" s="45"/>
      <c r="G73" s="45"/>
      <c r="H73" s="45"/>
      <c r="I73" s="75"/>
      <c r="J73" s="145">
        <f t="shared" si="2"/>
        <v>0</v>
      </c>
      <c r="K73" s="154"/>
      <c r="L73" s="64"/>
      <c r="M73" s="260" t="s">
        <v>179</v>
      </c>
      <c r="N73" s="125"/>
    </row>
    <row r="74" spans="1:14" x14ac:dyDescent="0.25">
      <c r="A74" s="143" t="str">
        <f t="shared" si="0"/>
        <v/>
      </c>
      <c r="B74" s="144" t="str">
        <f t="shared" si="1"/>
        <v/>
      </c>
      <c r="C74" s="35"/>
      <c r="D74" s="13"/>
      <c r="E74" s="35"/>
      <c r="F74" s="45"/>
      <c r="G74" s="45"/>
      <c r="H74" s="45"/>
      <c r="I74" s="75"/>
      <c r="J74" s="145">
        <f t="shared" si="2"/>
        <v>0</v>
      </c>
      <c r="K74" s="154"/>
      <c r="L74" s="64"/>
      <c r="M74" s="260" t="s">
        <v>179</v>
      </c>
      <c r="N74" s="125"/>
    </row>
    <row r="75" spans="1:14" x14ac:dyDescent="0.25">
      <c r="A75" s="143" t="str">
        <f t="shared" si="0"/>
        <v/>
      </c>
      <c r="B75" s="144" t="str">
        <f t="shared" si="1"/>
        <v/>
      </c>
      <c r="C75" s="35"/>
      <c r="D75" s="13"/>
      <c r="E75" s="35"/>
      <c r="F75" s="45"/>
      <c r="G75" s="45"/>
      <c r="H75" s="45"/>
      <c r="I75" s="75"/>
      <c r="J75" s="145">
        <f t="shared" si="2"/>
        <v>0</v>
      </c>
      <c r="K75" s="154"/>
      <c r="L75" s="64"/>
      <c r="M75" s="260" t="s">
        <v>179</v>
      </c>
      <c r="N75" s="125"/>
    </row>
    <row r="76" spans="1:14" x14ac:dyDescent="0.25">
      <c r="A76" s="143" t="str">
        <f t="shared" si="0"/>
        <v/>
      </c>
      <c r="B76" s="144" t="str">
        <f t="shared" si="1"/>
        <v/>
      </c>
      <c r="C76" s="35"/>
      <c r="D76" s="13"/>
      <c r="E76" s="35"/>
      <c r="F76" s="45"/>
      <c r="G76" s="45"/>
      <c r="H76" s="45"/>
      <c r="I76" s="75"/>
      <c r="J76" s="145">
        <f t="shared" si="2"/>
        <v>0</v>
      </c>
      <c r="K76" s="154"/>
      <c r="L76" s="64"/>
      <c r="M76" s="260" t="s">
        <v>179</v>
      </c>
      <c r="N76" s="125"/>
    </row>
    <row r="77" spans="1:14" x14ac:dyDescent="0.25">
      <c r="A77" s="143" t="str">
        <f t="shared" si="0"/>
        <v/>
      </c>
      <c r="B77" s="144" t="str">
        <f t="shared" si="1"/>
        <v/>
      </c>
      <c r="C77" s="35"/>
      <c r="D77" s="13"/>
      <c r="E77" s="35"/>
      <c r="F77" s="45"/>
      <c r="G77" s="45"/>
      <c r="H77" s="45"/>
      <c r="I77" s="75"/>
      <c r="J77" s="145">
        <f t="shared" si="2"/>
        <v>0</v>
      </c>
      <c r="K77" s="154"/>
      <c r="L77" s="64"/>
      <c r="M77" s="260" t="s">
        <v>179</v>
      </c>
      <c r="N77" s="125"/>
    </row>
    <row r="78" spans="1:14" x14ac:dyDescent="0.25">
      <c r="A78" s="143" t="str">
        <f t="shared" ref="A78:A141" si="3">IF(C78="","",CONCATENATE("EA / ",B78))</f>
        <v/>
      </c>
      <c r="B78" s="144" t="str">
        <f t="shared" si="1"/>
        <v/>
      </c>
      <c r="C78" s="35"/>
      <c r="D78" s="13"/>
      <c r="E78" s="35"/>
      <c r="F78" s="45"/>
      <c r="G78" s="45"/>
      <c r="H78" s="45"/>
      <c r="I78" s="75"/>
      <c r="J78" s="145">
        <f t="shared" si="2"/>
        <v>0</v>
      </c>
      <c r="K78" s="154"/>
      <c r="L78" s="64"/>
      <c r="M78" s="260" t="s">
        <v>179</v>
      </c>
      <c r="N78" s="125"/>
    </row>
    <row r="79" spans="1:14" x14ac:dyDescent="0.25">
      <c r="A79" s="143" t="str">
        <f t="shared" si="3"/>
        <v/>
      </c>
      <c r="B79" s="144" t="str">
        <f t="shared" ref="B79:B142" si="4">IF(C79="","",B78+1)</f>
        <v/>
      </c>
      <c r="C79" s="35"/>
      <c r="D79" s="13"/>
      <c r="E79" s="35"/>
      <c r="F79" s="45"/>
      <c r="G79" s="45"/>
      <c r="H79" s="45"/>
      <c r="I79" s="75"/>
      <c r="J79" s="145">
        <f t="shared" si="2"/>
        <v>0</v>
      </c>
      <c r="K79" s="154"/>
      <c r="L79" s="64"/>
      <c r="M79" s="260" t="s">
        <v>179</v>
      </c>
      <c r="N79" s="125"/>
    </row>
    <row r="80" spans="1:14" x14ac:dyDescent="0.25">
      <c r="A80" s="143" t="str">
        <f t="shared" si="3"/>
        <v/>
      </c>
      <c r="B80" s="144" t="str">
        <f t="shared" si="4"/>
        <v/>
      </c>
      <c r="C80" s="35"/>
      <c r="D80" s="13"/>
      <c r="E80" s="35"/>
      <c r="F80" s="45"/>
      <c r="G80" s="45"/>
      <c r="H80" s="45"/>
      <c r="I80" s="75"/>
      <c r="J80" s="145">
        <f t="shared" si="2"/>
        <v>0</v>
      </c>
      <c r="K80" s="154"/>
      <c r="L80" s="64"/>
      <c r="M80" s="260" t="s">
        <v>179</v>
      </c>
      <c r="N80" s="125"/>
    </row>
    <row r="81" spans="1:14" x14ac:dyDescent="0.25">
      <c r="A81" s="143" t="str">
        <f t="shared" si="3"/>
        <v/>
      </c>
      <c r="B81" s="144" t="str">
        <f t="shared" si="4"/>
        <v/>
      </c>
      <c r="C81" s="35"/>
      <c r="D81" s="13"/>
      <c r="E81" s="35"/>
      <c r="F81" s="45"/>
      <c r="G81" s="45"/>
      <c r="H81" s="45"/>
      <c r="I81" s="75"/>
      <c r="J81" s="145">
        <f t="shared" ref="J81:J144" si="5">H81*I81</f>
        <v>0</v>
      </c>
      <c r="K81" s="154"/>
      <c r="L81" s="64"/>
      <c r="M81" s="260" t="s">
        <v>179</v>
      </c>
      <c r="N81" s="125"/>
    </row>
    <row r="82" spans="1:14" x14ac:dyDescent="0.25">
      <c r="A82" s="143" t="str">
        <f t="shared" si="3"/>
        <v/>
      </c>
      <c r="B82" s="144" t="str">
        <f t="shared" si="4"/>
        <v/>
      </c>
      <c r="C82" s="35"/>
      <c r="D82" s="13"/>
      <c r="E82" s="35"/>
      <c r="F82" s="45"/>
      <c r="G82" s="45"/>
      <c r="H82" s="45"/>
      <c r="I82" s="75"/>
      <c r="J82" s="145">
        <f t="shared" si="5"/>
        <v>0</v>
      </c>
      <c r="K82" s="154"/>
      <c r="L82" s="64"/>
      <c r="M82" s="260" t="s">
        <v>179</v>
      </c>
      <c r="N82" s="125"/>
    </row>
    <row r="83" spans="1:14" x14ac:dyDescent="0.25">
      <c r="A83" s="143" t="str">
        <f t="shared" si="3"/>
        <v/>
      </c>
      <c r="B83" s="144" t="str">
        <f t="shared" si="4"/>
        <v/>
      </c>
      <c r="C83" s="35"/>
      <c r="D83" s="13"/>
      <c r="E83" s="35"/>
      <c r="F83" s="45"/>
      <c r="G83" s="45"/>
      <c r="H83" s="45"/>
      <c r="I83" s="75"/>
      <c r="J83" s="145">
        <f t="shared" si="5"/>
        <v>0</v>
      </c>
      <c r="K83" s="154"/>
      <c r="L83" s="64"/>
      <c r="M83" s="260" t="s">
        <v>179</v>
      </c>
      <c r="N83" s="125"/>
    </row>
    <row r="84" spans="1:14" x14ac:dyDescent="0.25">
      <c r="A84" s="143" t="str">
        <f t="shared" si="3"/>
        <v/>
      </c>
      <c r="B84" s="144" t="str">
        <f t="shared" si="4"/>
        <v/>
      </c>
      <c r="C84" s="35"/>
      <c r="D84" s="13"/>
      <c r="E84" s="35"/>
      <c r="F84" s="45"/>
      <c r="G84" s="45"/>
      <c r="H84" s="45"/>
      <c r="I84" s="75"/>
      <c r="J84" s="145">
        <f t="shared" si="5"/>
        <v>0</v>
      </c>
      <c r="K84" s="154"/>
      <c r="L84" s="64"/>
      <c r="M84" s="260" t="s">
        <v>179</v>
      </c>
      <c r="N84" s="125"/>
    </row>
    <row r="85" spans="1:14" x14ac:dyDescent="0.25">
      <c r="A85" s="143" t="str">
        <f t="shared" si="3"/>
        <v/>
      </c>
      <c r="B85" s="144" t="str">
        <f t="shared" si="4"/>
        <v/>
      </c>
      <c r="C85" s="35"/>
      <c r="D85" s="13"/>
      <c r="E85" s="35"/>
      <c r="F85" s="45"/>
      <c r="G85" s="45"/>
      <c r="H85" s="45"/>
      <c r="I85" s="75"/>
      <c r="J85" s="145">
        <f t="shared" si="5"/>
        <v>0</v>
      </c>
      <c r="K85" s="154"/>
      <c r="L85" s="64"/>
      <c r="M85" s="260" t="s">
        <v>179</v>
      </c>
      <c r="N85" s="125"/>
    </row>
    <row r="86" spans="1:14" x14ac:dyDescent="0.25">
      <c r="A86" s="143" t="str">
        <f t="shared" si="3"/>
        <v/>
      </c>
      <c r="B86" s="144" t="str">
        <f t="shared" si="4"/>
        <v/>
      </c>
      <c r="C86" s="35"/>
      <c r="D86" s="13"/>
      <c r="E86" s="35"/>
      <c r="F86" s="45"/>
      <c r="G86" s="45"/>
      <c r="H86" s="45"/>
      <c r="I86" s="75"/>
      <c r="J86" s="145">
        <f t="shared" si="5"/>
        <v>0</v>
      </c>
      <c r="K86" s="154"/>
      <c r="L86" s="64"/>
      <c r="M86" s="260" t="s">
        <v>179</v>
      </c>
      <c r="N86" s="125"/>
    </row>
    <row r="87" spans="1:14" x14ac:dyDescent="0.25">
      <c r="A87" s="143" t="str">
        <f t="shared" si="3"/>
        <v/>
      </c>
      <c r="B87" s="144" t="str">
        <f t="shared" si="4"/>
        <v/>
      </c>
      <c r="C87" s="35"/>
      <c r="D87" s="13"/>
      <c r="E87" s="35"/>
      <c r="F87" s="45"/>
      <c r="G87" s="45"/>
      <c r="H87" s="45"/>
      <c r="I87" s="75"/>
      <c r="J87" s="145">
        <f t="shared" si="5"/>
        <v>0</v>
      </c>
      <c r="K87" s="154"/>
      <c r="L87" s="64"/>
      <c r="M87" s="260" t="s">
        <v>179</v>
      </c>
      <c r="N87" s="125"/>
    </row>
    <row r="88" spans="1:14" x14ac:dyDescent="0.25">
      <c r="A88" s="143" t="str">
        <f t="shared" si="3"/>
        <v/>
      </c>
      <c r="B88" s="144" t="str">
        <f t="shared" si="4"/>
        <v/>
      </c>
      <c r="C88" s="35"/>
      <c r="D88" s="13"/>
      <c r="E88" s="35"/>
      <c r="F88" s="45"/>
      <c r="G88" s="45"/>
      <c r="H88" s="45"/>
      <c r="I88" s="75"/>
      <c r="J88" s="145">
        <f t="shared" si="5"/>
        <v>0</v>
      </c>
      <c r="K88" s="154"/>
      <c r="L88" s="64"/>
      <c r="M88" s="260" t="s">
        <v>179</v>
      </c>
      <c r="N88" s="125"/>
    </row>
    <row r="89" spans="1:14" x14ac:dyDescent="0.25">
      <c r="A89" s="143" t="str">
        <f t="shared" si="3"/>
        <v/>
      </c>
      <c r="B89" s="144" t="str">
        <f t="shared" si="4"/>
        <v/>
      </c>
      <c r="C89" s="35"/>
      <c r="D89" s="13"/>
      <c r="E89" s="35"/>
      <c r="F89" s="45"/>
      <c r="G89" s="45"/>
      <c r="H89" s="45"/>
      <c r="I89" s="75"/>
      <c r="J89" s="145">
        <f t="shared" si="5"/>
        <v>0</v>
      </c>
      <c r="K89" s="154"/>
      <c r="L89" s="64"/>
      <c r="M89" s="260" t="s">
        <v>179</v>
      </c>
      <c r="N89" s="125"/>
    </row>
    <row r="90" spans="1:14" x14ac:dyDescent="0.25">
      <c r="A90" s="143" t="str">
        <f t="shared" si="3"/>
        <v/>
      </c>
      <c r="B90" s="144" t="str">
        <f t="shared" si="4"/>
        <v/>
      </c>
      <c r="C90" s="35"/>
      <c r="D90" s="13"/>
      <c r="E90" s="35"/>
      <c r="F90" s="45"/>
      <c r="G90" s="45"/>
      <c r="H90" s="45"/>
      <c r="I90" s="75"/>
      <c r="J90" s="145">
        <f t="shared" si="5"/>
        <v>0</v>
      </c>
      <c r="K90" s="154"/>
      <c r="L90" s="64"/>
      <c r="M90" s="260" t="s">
        <v>179</v>
      </c>
      <c r="N90" s="125"/>
    </row>
    <row r="91" spans="1:14" x14ac:dyDescent="0.25">
      <c r="A91" s="143" t="str">
        <f t="shared" si="3"/>
        <v/>
      </c>
      <c r="B91" s="144" t="str">
        <f t="shared" si="4"/>
        <v/>
      </c>
      <c r="C91" s="35"/>
      <c r="D91" s="13"/>
      <c r="E91" s="35"/>
      <c r="F91" s="45"/>
      <c r="G91" s="45"/>
      <c r="H91" s="45"/>
      <c r="I91" s="75"/>
      <c r="J91" s="145">
        <f t="shared" si="5"/>
        <v>0</v>
      </c>
      <c r="K91" s="154"/>
      <c r="L91" s="64"/>
      <c r="M91" s="260" t="s">
        <v>179</v>
      </c>
      <c r="N91" s="125"/>
    </row>
    <row r="92" spans="1:14" x14ac:dyDescent="0.25">
      <c r="A92" s="143" t="str">
        <f t="shared" si="3"/>
        <v/>
      </c>
      <c r="B92" s="144" t="str">
        <f t="shared" si="4"/>
        <v/>
      </c>
      <c r="C92" s="35"/>
      <c r="D92" s="13"/>
      <c r="E92" s="35"/>
      <c r="F92" s="45"/>
      <c r="G92" s="45"/>
      <c r="H92" s="45"/>
      <c r="I92" s="75"/>
      <c r="J92" s="145">
        <f t="shared" si="5"/>
        <v>0</v>
      </c>
      <c r="K92" s="154"/>
      <c r="L92" s="64"/>
      <c r="M92" s="260" t="s">
        <v>179</v>
      </c>
      <c r="N92" s="125"/>
    </row>
    <row r="93" spans="1:14" x14ac:dyDescent="0.25">
      <c r="A93" s="143" t="str">
        <f t="shared" si="3"/>
        <v/>
      </c>
      <c r="B93" s="144" t="str">
        <f t="shared" si="4"/>
        <v/>
      </c>
      <c r="C93" s="35"/>
      <c r="D93" s="13"/>
      <c r="E93" s="35"/>
      <c r="F93" s="45"/>
      <c r="G93" s="45"/>
      <c r="H93" s="45"/>
      <c r="I93" s="75"/>
      <c r="J93" s="145">
        <f t="shared" si="5"/>
        <v>0</v>
      </c>
      <c r="K93" s="154"/>
      <c r="L93" s="64"/>
      <c r="M93" s="260" t="s">
        <v>179</v>
      </c>
      <c r="N93" s="125"/>
    </row>
    <row r="94" spans="1:14" x14ac:dyDescent="0.25">
      <c r="A94" s="143" t="str">
        <f t="shared" si="3"/>
        <v/>
      </c>
      <c r="B94" s="144" t="str">
        <f t="shared" si="4"/>
        <v/>
      </c>
      <c r="C94" s="35"/>
      <c r="D94" s="13"/>
      <c r="E94" s="35"/>
      <c r="F94" s="45"/>
      <c r="G94" s="45"/>
      <c r="H94" s="45"/>
      <c r="I94" s="75"/>
      <c r="J94" s="145">
        <f t="shared" si="5"/>
        <v>0</v>
      </c>
      <c r="K94" s="154"/>
      <c r="L94" s="64"/>
      <c r="M94" s="260" t="s">
        <v>179</v>
      </c>
      <c r="N94" s="125"/>
    </row>
    <row r="95" spans="1:14" x14ac:dyDescent="0.25">
      <c r="A95" s="143" t="str">
        <f t="shared" si="3"/>
        <v/>
      </c>
      <c r="B95" s="144" t="str">
        <f t="shared" si="4"/>
        <v/>
      </c>
      <c r="C95" s="35"/>
      <c r="D95" s="13"/>
      <c r="E95" s="35"/>
      <c r="F95" s="45"/>
      <c r="G95" s="45"/>
      <c r="H95" s="45"/>
      <c r="I95" s="75"/>
      <c r="J95" s="145">
        <f t="shared" si="5"/>
        <v>0</v>
      </c>
      <c r="K95" s="154"/>
      <c r="L95" s="64"/>
      <c r="M95" s="260" t="s">
        <v>179</v>
      </c>
      <c r="N95" s="125"/>
    </row>
    <row r="96" spans="1:14" x14ac:dyDescent="0.25">
      <c r="A96" s="143" t="str">
        <f t="shared" si="3"/>
        <v/>
      </c>
      <c r="B96" s="144" t="str">
        <f t="shared" si="4"/>
        <v/>
      </c>
      <c r="C96" s="35"/>
      <c r="D96" s="13"/>
      <c r="E96" s="35"/>
      <c r="F96" s="45"/>
      <c r="G96" s="45"/>
      <c r="H96" s="45"/>
      <c r="I96" s="75"/>
      <c r="J96" s="145">
        <f t="shared" si="5"/>
        <v>0</v>
      </c>
      <c r="K96" s="154"/>
      <c r="L96" s="64"/>
      <c r="M96" s="260" t="s">
        <v>179</v>
      </c>
      <c r="N96" s="125"/>
    </row>
    <row r="97" spans="1:14" x14ac:dyDescent="0.25">
      <c r="A97" s="143" t="str">
        <f t="shared" si="3"/>
        <v/>
      </c>
      <c r="B97" s="144" t="str">
        <f t="shared" si="4"/>
        <v/>
      </c>
      <c r="C97" s="35"/>
      <c r="D97" s="13"/>
      <c r="E97" s="35"/>
      <c r="F97" s="45"/>
      <c r="G97" s="45"/>
      <c r="H97" s="45"/>
      <c r="I97" s="75"/>
      <c r="J97" s="145">
        <f t="shared" si="5"/>
        <v>0</v>
      </c>
      <c r="K97" s="154"/>
      <c r="L97" s="64"/>
      <c r="M97" s="260" t="s">
        <v>179</v>
      </c>
      <c r="N97" s="125"/>
    </row>
    <row r="98" spans="1:14" x14ac:dyDescent="0.25">
      <c r="A98" s="143" t="str">
        <f t="shared" si="3"/>
        <v/>
      </c>
      <c r="B98" s="144" t="str">
        <f t="shared" si="4"/>
        <v/>
      </c>
      <c r="C98" s="35"/>
      <c r="D98" s="13"/>
      <c r="E98" s="35"/>
      <c r="F98" s="45"/>
      <c r="G98" s="45"/>
      <c r="H98" s="45"/>
      <c r="I98" s="75"/>
      <c r="J98" s="145">
        <f t="shared" si="5"/>
        <v>0</v>
      </c>
      <c r="K98" s="154"/>
      <c r="L98" s="64"/>
      <c r="M98" s="260" t="s">
        <v>179</v>
      </c>
      <c r="N98" s="125"/>
    </row>
    <row r="99" spans="1:14" x14ac:dyDescent="0.25">
      <c r="A99" s="143" t="str">
        <f t="shared" si="3"/>
        <v/>
      </c>
      <c r="B99" s="144" t="str">
        <f t="shared" si="4"/>
        <v/>
      </c>
      <c r="C99" s="35"/>
      <c r="D99" s="13"/>
      <c r="E99" s="35"/>
      <c r="F99" s="45"/>
      <c r="G99" s="45"/>
      <c r="H99" s="45"/>
      <c r="I99" s="75"/>
      <c r="J99" s="145">
        <f t="shared" si="5"/>
        <v>0</v>
      </c>
      <c r="K99" s="154"/>
      <c r="L99" s="64"/>
      <c r="M99" s="260" t="s">
        <v>179</v>
      </c>
      <c r="N99" s="125"/>
    </row>
    <row r="100" spans="1:14" x14ac:dyDescent="0.25">
      <c r="A100" s="143" t="str">
        <f t="shared" si="3"/>
        <v/>
      </c>
      <c r="B100" s="144" t="str">
        <f t="shared" si="4"/>
        <v/>
      </c>
      <c r="C100" s="35"/>
      <c r="D100" s="13"/>
      <c r="E100" s="35"/>
      <c r="F100" s="45"/>
      <c r="G100" s="45"/>
      <c r="H100" s="45"/>
      <c r="I100" s="75"/>
      <c r="J100" s="145">
        <f t="shared" si="5"/>
        <v>0</v>
      </c>
      <c r="K100" s="154"/>
      <c r="L100" s="64"/>
      <c r="M100" s="260" t="s">
        <v>179</v>
      </c>
      <c r="N100" s="125"/>
    </row>
    <row r="101" spans="1:14" x14ac:dyDescent="0.25">
      <c r="A101" s="143" t="str">
        <f t="shared" si="3"/>
        <v/>
      </c>
      <c r="B101" s="144" t="str">
        <f t="shared" si="4"/>
        <v/>
      </c>
      <c r="C101" s="35"/>
      <c r="D101" s="13"/>
      <c r="E101" s="35"/>
      <c r="F101" s="45"/>
      <c r="G101" s="45"/>
      <c r="H101" s="45"/>
      <c r="I101" s="75"/>
      <c r="J101" s="145">
        <f t="shared" si="5"/>
        <v>0</v>
      </c>
      <c r="K101" s="154"/>
      <c r="L101" s="64"/>
      <c r="M101" s="260" t="s">
        <v>179</v>
      </c>
      <c r="N101" s="125"/>
    </row>
    <row r="102" spans="1:14" x14ac:dyDescent="0.25">
      <c r="A102" s="143" t="str">
        <f t="shared" si="3"/>
        <v/>
      </c>
      <c r="B102" s="144" t="str">
        <f t="shared" si="4"/>
        <v/>
      </c>
      <c r="C102" s="35"/>
      <c r="D102" s="13"/>
      <c r="E102" s="35"/>
      <c r="F102" s="45"/>
      <c r="G102" s="45"/>
      <c r="H102" s="45"/>
      <c r="I102" s="75"/>
      <c r="J102" s="145">
        <f t="shared" si="5"/>
        <v>0</v>
      </c>
      <c r="K102" s="154"/>
      <c r="L102" s="64"/>
      <c r="M102" s="260" t="s">
        <v>179</v>
      </c>
      <c r="N102" s="125"/>
    </row>
    <row r="103" spans="1:14" x14ac:dyDescent="0.25">
      <c r="A103" s="143" t="str">
        <f t="shared" si="3"/>
        <v/>
      </c>
      <c r="B103" s="144" t="str">
        <f t="shared" si="4"/>
        <v/>
      </c>
      <c r="C103" s="35"/>
      <c r="D103" s="13"/>
      <c r="E103" s="35"/>
      <c r="F103" s="45"/>
      <c r="G103" s="45"/>
      <c r="H103" s="45"/>
      <c r="I103" s="75"/>
      <c r="J103" s="145">
        <f t="shared" si="5"/>
        <v>0</v>
      </c>
      <c r="K103" s="154"/>
      <c r="L103" s="64"/>
      <c r="M103" s="260" t="s">
        <v>179</v>
      </c>
      <c r="N103" s="125"/>
    </row>
    <row r="104" spans="1:14" x14ac:dyDescent="0.25">
      <c r="A104" s="143" t="str">
        <f t="shared" si="3"/>
        <v/>
      </c>
      <c r="B104" s="144" t="str">
        <f t="shared" si="4"/>
        <v/>
      </c>
      <c r="C104" s="35"/>
      <c r="D104" s="13"/>
      <c r="E104" s="35"/>
      <c r="F104" s="45"/>
      <c r="G104" s="45"/>
      <c r="H104" s="45"/>
      <c r="I104" s="75"/>
      <c r="J104" s="145">
        <f t="shared" si="5"/>
        <v>0</v>
      </c>
      <c r="K104" s="154"/>
      <c r="L104" s="64"/>
      <c r="M104" s="260" t="s">
        <v>179</v>
      </c>
      <c r="N104" s="125"/>
    </row>
    <row r="105" spans="1:14" x14ac:dyDescent="0.25">
      <c r="A105" s="143" t="str">
        <f t="shared" si="3"/>
        <v/>
      </c>
      <c r="B105" s="144" t="str">
        <f t="shared" si="4"/>
        <v/>
      </c>
      <c r="C105" s="35"/>
      <c r="D105" s="13"/>
      <c r="E105" s="35"/>
      <c r="F105" s="45"/>
      <c r="G105" s="45"/>
      <c r="H105" s="45"/>
      <c r="I105" s="75"/>
      <c r="J105" s="145">
        <f t="shared" si="5"/>
        <v>0</v>
      </c>
      <c r="K105" s="154"/>
      <c r="L105" s="64"/>
      <c r="M105" s="260" t="s">
        <v>179</v>
      </c>
      <c r="N105" s="125"/>
    </row>
    <row r="106" spans="1:14" x14ac:dyDescent="0.25">
      <c r="A106" s="143" t="str">
        <f t="shared" si="3"/>
        <v/>
      </c>
      <c r="B106" s="144" t="str">
        <f t="shared" si="4"/>
        <v/>
      </c>
      <c r="C106" s="35"/>
      <c r="D106" s="13"/>
      <c r="E106" s="35"/>
      <c r="F106" s="45"/>
      <c r="G106" s="45"/>
      <c r="H106" s="45"/>
      <c r="I106" s="75"/>
      <c r="J106" s="145">
        <f t="shared" si="5"/>
        <v>0</v>
      </c>
      <c r="K106" s="154"/>
      <c r="L106" s="64"/>
      <c r="M106" s="260" t="s">
        <v>179</v>
      </c>
      <c r="N106" s="125"/>
    </row>
    <row r="107" spans="1:14" x14ac:dyDescent="0.25">
      <c r="A107" s="143" t="str">
        <f t="shared" si="3"/>
        <v/>
      </c>
      <c r="B107" s="144" t="str">
        <f t="shared" si="4"/>
        <v/>
      </c>
      <c r="C107" s="35"/>
      <c r="D107" s="13"/>
      <c r="E107" s="35"/>
      <c r="F107" s="45"/>
      <c r="G107" s="45"/>
      <c r="H107" s="45"/>
      <c r="I107" s="75"/>
      <c r="J107" s="145">
        <f t="shared" si="5"/>
        <v>0</v>
      </c>
      <c r="K107" s="154"/>
      <c r="L107" s="64"/>
      <c r="M107" s="260" t="s">
        <v>179</v>
      </c>
      <c r="N107" s="125"/>
    </row>
    <row r="108" spans="1:14" x14ac:dyDescent="0.25">
      <c r="A108" s="143" t="str">
        <f t="shared" si="3"/>
        <v/>
      </c>
      <c r="B108" s="144" t="str">
        <f t="shared" si="4"/>
        <v/>
      </c>
      <c r="C108" s="35"/>
      <c r="D108" s="13"/>
      <c r="E108" s="35"/>
      <c r="F108" s="45"/>
      <c r="G108" s="45"/>
      <c r="H108" s="45"/>
      <c r="I108" s="75"/>
      <c r="J108" s="145">
        <f t="shared" si="5"/>
        <v>0</v>
      </c>
      <c r="K108" s="154"/>
      <c r="L108" s="64"/>
      <c r="M108" s="260" t="s">
        <v>179</v>
      </c>
      <c r="N108" s="125"/>
    </row>
    <row r="109" spans="1:14" x14ac:dyDescent="0.25">
      <c r="A109" s="143" t="str">
        <f t="shared" si="3"/>
        <v/>
      </c>
      <c r="B109" s="144" t="str">
        <f t="shared" si="4"/>
        <v/>
      </c>
      <c r="C109" s="35"/>
      <c r="D109" s="13"/>
      <c r="E109" s="35"/>
      <c r="F109" s="45"/>
      <c r="G109" s="45"/>
      <c r="H109" s="45"/>
      <c r="I109" s="75"/>
      <c r="J109" s="145">
        <f t="shared" si="5"/>
        <v>0</v>
      </c>
      <c r="K109" s="154"/>
      <c r="L109" s="64"/>
      <c r="M109" s="260" t="s">
        <v>179</v>
      </c>
      <c r="N109" s="125"/>
    </row>
    <row r="110" spans="1:14" x14ac:dyDescent="0.25">
      <c r="A110" s="143" t="str">
        <f t="shared" si="3"/>
        <v/>
      </c>
      <c r="B110" s="144" t="str">
        <f t="shared" si="4"/>
        <v/>
      </c>
      <c r="C110" s="35"/>
      <c r="D110" s="13"/>
      <c r="E110" s="35"/>
      <c r="F110" s="45"/>
      <c r="G110" s="45"/>
      <c r="H110" s="45"/>
      <c r="I110" s="75"/>
      <c r="J110" s="145">
        <f t="shared" si="5"/>
        <v>0</v>
      </c>
      <c r="K110" s="154"/>
      <c r="L110" s="64"/>
      <c r="M110" s="260" t="s">
        <v>179</v>
      </c>
      <c r="N110" s="125"/>
    </row>
    <row r="111" spans="1:14" x14ac:dyDescent="0.25">
      <c r="A111" s="143" t="str">
        <f t="shared" si="3"/>
        <v/>
      </c>
      <c r="B111" s="144" t="str">
        <f t="shared" si="4"/>
        <v/>
      </c>
      <c r="C111" s="35"/>
      <c r="D111" s="13"/>
      <c r="E111" s="35"/>
      <c r="F111" s="45"/>
      <c r="G111" s="45"/>
      <c r="H111" s="45"/>
      <c r="I111" s="75"/>
      <c r="J111" s="145">
        <f t="shared" si="5"/>
        <v>0</v>
      </c>
      <c r="K111" s="154"/>
      <c r="L111" s="64"/>
      <c r="M111" s="260" t="s">
        <v>179</v>
      </c>
      <c r="N111" s="125"/>
    </row>
    <row r="112" spans="1:14" x14ac:dyDescent="0.25">
      <c r="A112" s="143" t="str">
        <f t="shared" si="3"/>
        <v/>
      </c>
      <c r="B112" s="144" t="str">
        <f t="shared" si="4"/>
        <v/>
      </c>
      <c r="C112" s="35"/>
      <c r="D112" s="13"/>
      <c r="E112" s="35"/>
      <c r="F112" s="45"/>
      <c r="G112" s="45"/>
      <c r="H112" s="45"/>
      <c r="I112" s="75"/>
      <c r="J112" s="145">
        <f t="shared" si="5"/>
        <v>0</v>
      </c>
      <c r="K112" s="154"/>
      <c r="L112" s="64"/>
      <c r="M112" s="260" t="s">
        <v>179</v>
      </c>
      <c r="N112" s="125"/>
    </row>
    <row r="113" spans="1:14" x14ac:dyDescent="0.25">
      <c r="A113" s="143" t="str">
        <f t="shared" si="3"/>
        <v/>
      </c>
      <c r="B113" s="144" t="str">
        <f t="shared" si="4"/>
        <v/>
      </c>
      <c r="C113" s="35"/>
      <c r="D113" s="13"/>
      <c r="E113" s="35"/>
      <c r="F113" s="45"/>
      <c r="G113" s="45"/>
      <c r="H113" s="45"/>
      <c r="I113" s="75"/>
      <c r="J113" s="145">
        <f t="shared" si="5"/>
        <v>0</v>
      </c>
      <c r="K113" s="154"/>
      <c r="L113" s="64"/>
      <c r="M113" s="260" t="s">
        <v>179</v>
      </c>
      <c r="N113" s="125"/>
    </row>
    <row r="114" spans="1:14" x14ac:dyDescent="0.25">
      <c r="A114" s="143" t="str">
        <f t="shared" si="3"/>
        <v/>
      </c>
      <c r="B114" s="144" t="str">
        <f t="shared" si="4"/>
        <v/>
      </c>
      <c r="C114" s="35"/>
      <c r="D114" s="13"/>
      <c r="E114" s="35"/>
      <c r="F114" s="45"/>
      <c r="G114" s="45"/>
      <c r="H114" s="45"/>
      <c r="I114" s="75"/>
      <c r="J114" s="145">
        <f t="shared" si="5"/>
        <v>0</v>
      </c>
      <c r="K114" s="154"/>
      <c r="L114" s="64"/>
      <c r="M114" s="260" t="s">
        <v>179</v>
      </c>
      <c r="N114" s="125"/>
    </row>
    <row r="115" spans="1:14" x14ac:dyDescent="0.25">
      <c r="A115" s="143" t="str">
        <f t="shared" si="3"/>
        <v/>
      </c>
      <c r="B115" s="144" t="str">
        <f t="shared" si="4"/>
        <v/>
      </c>
      <c r="C115" s="35"/>
      <c r="D115" s="13"/>
      <c r="E115" s="35"/>
      <c r="F115" s="45"/>
      <c r="G115" s="45"/>
      <c r="H115" s="45"/>
      <c r="I115" s="75"/>
      <c r="J115" s="145">
        <f t="shared" si="5"/>
        <v>0</v>
      </c>
      <c r="K115" s="154"/>
      <c r="L115" s="64"/>
      <c r="M115" s="260" t="s">
        <v>179</v>
      </c>
      <c r="N115" s="125"/>
    </row>
    <row r="116" spans="1:14" x14ac:dyDescent="0.25">
      <c r="A116" s="143" t="str">
        <f t="shared" si="3"/>
        <v/>
      </c>
      <c r="B116" s="144" t="str">
        <f t="shared" si="4"/>
        <v/>
      </c>
      <c r="C116" s="35"/>
      <c r="D116" s="13"/>
      <c r="E116" s="35"/>
      <c r="F116" s="45"/>
      <c r="G116" s="45"/>
      <c r="H116" s="45"/>
      <c r="I116" s="75"/>
      <c r="J116" s="145">
        <f t="shared" si="5"/>
        <v>0</v>
      </c>
      <c r="K116" s="154"/>
      <c r="L116" s="64"/>
      <c r="M116" s="260" t="s">
        <v>179</v>
      </c>
      <c r="N116" s="125"/>
    </row>
    <row r="117" spans="1:14" x14ac:dyDescent="0.25">
      <c r="A117" s="143" t="str">
        <f t="shared" si="3"/>
        <v/>
      </c>
      <c r="B117" s="144" t="str">
        <f t="shared" si="4"/>
        <v/>
      </c>
      <c r="C117" s="35"/>
      <c r="D117" s="13"/>
      <c r="E117" s="35"/>
      <c r="F117" s="45"/>
      <c r="G117" s="45"/>
      <c r="H117" s="45"/>
      <c r="I117" s="75"/>
      <c r="J117" s="145">
        <f t="shared" si="5"/>
        <v>0</v>
      </c>
      <c r="K117" s="154"/>
      <c r="L117" s="64"/>
      <c r="M117" s="260" t="s">
        <v>179</v>
      </c>
      <c r="N117" s="125"/>
    </row>
    <row r="118" spans="1:14" x14ac:dyDescent="0.25">
      <c r="A118" s="143" t="str">
        <f t="shared" si="3"/>
        <v/>
      </c>
      <c r="B118" s="144" t="str">
        <f t="shared" si="4"/>
        <v/>
      </c>
      <c r="C118" s="35"/>
      <c r="D118" s="13"/>
      <c r="E118" s="35"/>
      <c r="F118" s="45"/>
      <c r="G118" s="45"/>
      <c r="H118" s="45"/>
      <c r="I118" s="75"/>
      <c r="J118" s="145">
        <f t="shared" si="5"/>
        <v>0</v>
      </c>
      <c r="K118" s="154"/>
      <c r="L118" s="64"/>
      <c r="M118" s="260" t="s">
        <v>179</v>
      </c>
      <c r="N118" s="125"/>
    </row>
    <row r="119" spans="1:14" x14ac:dyDescent="0.25">
      <c r="A119" s="143" t="str">
        <f t="shared" si="3"/>
        <v/>
      </c>
      <c r="B119" s="144" t="str">
        <f t="shared" si="4"/>
        <v/>
      </c>
      <c r="C119" s="35"/>
      <c r="D119" s="13"/>
      <c r="E119" s="35"/>
      <c r="F119" s="45"/>
      <c r="G119" s="45"/>
      <c r="H119" s="45"/>
      <c r="I119" s="75"/>
      <c r="J119" s="145">
        <f t="shared" si="5"/>
        <v>0</v>
      </c>
      <c r="K119" s="154"/>
      <c r="L119" s="64"/>
      <c r="M119" s="260" t="s">
        <v>179</v>
      </c>
      <c r="N119" s="125"/>
    </row>
    <row r="120" spans="1:14" x14ac:dyDescent="0.25">
      <c r="A120" s="143" t="str">
        <f t="shared" si="3"/>
        <v/>
      </c>
      <c r="B120" s="144" t="str">
        <f t="shared" si="4"/>
        <v/>
      </c>
      <c r="C120" s="35"/>
      <c r="D120" s="13"/>
      <c r="E120" s="35"/>
      <c r="F120" s="45"/>
      <c r="G120" s="45"/>
      <c r="H120" s="45"/>
      <c r="I120" s="75"/>
      <c r="J120" s="145">
        <f t="shared" si="5"/>
        <v>0</v>
      </c>
      <c r="K120" s="154"/>
      <c r="L120" s="64"/>
      <c r="M120" s="260" t="s">
        <v>179</v>
      </c>
      <c r="N120" s="125"/>
    </row>
    <row r="121" spans="1:14" x14ac:dyDescent="0.25">
      <c r="A121" s="143" t="str">
        <f t="shared" si="3"/>
        <v/>
      </c>
      <c r="B121" s="144" t="str">
        <f t="shared" si="4"/>
        <v/>
      </c>
      <c r="C121" s="35"/>
      <c r="D121" s="13"/>
      <c r="E121" s="35"/>
      <c r="F121" s="45"/>
      <c r="G121" s="45"/>
      <c r="H121" s="45"/>
      <c r="I121" s="75"/>
      <c r="J121" s="145">
        <f t="shared" si="5"/>
        <v>0</v>
      </c>
      <c r="K121" s="154"/>
      <c r="L121" s="64"/>
      <c r="M121" s="260" t="s">
        <v>179</v>
      </c>
      <c r="N121" s="125"/>
    </row>
    <row r="122" spans="1:14" x14ac:dyDescent="0.25">
      <c r="A122" s="143" t="str">
        <f t="shared" si="3"/>
        <v/>
      </c>
      <c r="B122" s="144" t="str">
        <f t="shared" si="4"/>
        <v/>
      </c>
      <c r="C122" s="35"/>
      <c r="D122" s="13"/>
      <c r="E122" s="35"/>
      <c r="F122" s="45"/>
      <c r="G122" s="45"/>
      <c r="H122" s="45"/>
      <c r="I122" s="75"/>
      <c r="J122" s="145">
        <f t="shared" si="5"/>
        <v>0</v>
      </c>
      <c r="K122" s="154"/>
      <c r="L122" s="64"/>
      <c r="M122" s="260" t="s">
        <v>179</v>
      </c>
      <c r="N122" s="125"/>
    </row>
    <row r="123" spans="1:14" x14ac:dyDescent="0.25">
      <c r="A123" s="143" t="str">
        <f t="shared" si="3"/>
        <v/>
      </c>
      <c r="B123" s="144" t="str">
        <f t="shared" si="4"/>
        <v/>
      </c>
      <c r="C123" s="35"/>
      <c r="D123" s="13"/>
      <c r="E123" s="35"/>
      <c r="F123" s="45"/>
      <c r="G123" s="45"/>
      <c r="H123" s="45"/>
      <c r="I123" s="75"/>
      <c r="J123" s="145">
        <f t="shared" si="5"/>
        <v>0</v>
      </c>
      <c r="K123" s="154"/>
      <c r="L123" s="64"/>
      <c r="M123" s="260" t="s">
        <v>179</v>
      </c>
      <c r="N123" s="125"/>
    </row>
    <row r="124" spans="1:14" x14ac:dyDescent="0.25">
      <c r="A124" s="143" t="str">
        <f t="shared" si="3"/>
        <v/>
      </c>
      <c r="B124" s="144" t="str">
        <f t="shared" si="4"/>
        <v/>
      </c>
      <c r="C124" s="35"/>
      <c r="D124" s="13"/>
      <c r="E124" s="35"/>
      <c r="F124" s="45"/>
      <c r="G124" s="45"/>
      <c r="H124" s="45"/>
      <c r="I124" s="75"/>
      <c r="J124" s="145">
        <f t="shared" si="5"/>
        <v>0</v>
      </c>
      <c r="K124" s="154"/>
      <c r="L124" s="64"/>
      <c r="M124" s="260" t="s">
        <v>179</v>
      </c>
      <c r="N124" s="125"/>
    </row>
    <row r="125" spans="1:14" x14ac:dyDescent="0.25">
      <c r="A125" s="143" t="str">
        <f t="shared" si="3"/>
        <v/>
      </c>
      <c r="B125" s="144" t="str">
        <f t="shared" si="4"/>
        <v/>
      </c>
      <c r="C125" s="35"/>
      <c r="D125" s="13"/>
      <c r="E125" s="35"/>
      <c r="F125" s="45"/>
      <c r="G125" s="45"/>
      <c r="H125" s="45"/>
      <c r="I125" s="75"/>
      <c r="J125" s="145">
        <f t="shared" si="5"/>
        <v>0</v>
      </c>
      <c r="K125" s="154"/>
      <c r="L125" s="64"/>
      <c r="M125" s="260" t="s">
        <v>179</v>
      </c>
      <c r="N125" s="125"/>
    </row>
    <row r="126" spans="1:14" x14ac:dyDescent="0.25">
      <c r="A126" s="143" t="str">
        <f t="shared" si="3"/>
        <v/>
      </c>
      <c r="B126" s="144" t="str">
        <f t="shared" si="4"/>
        <v/>
      </c>
      <c r="C126" s="35"/>
      <c r="D126" s="13"/>
      <c r="E126" s="35"/>
      <c r="F126" s="45"/>
      <c r="G126" s="45"/>
      <c r="H126" s="45"/>
      <c r="I126" s="75"/>
      <c r="J126" s="145">
        <f t="shared" si="5"/>
        <v>0</v>
      </c>
      <c r="K126" s="154"/>
      <c r="L126" s="64"/>
      <c r="M126" s="260" t="s">
        <v>179</v>
      </c>
      <c r="N126" s="125"/>
    </row>
    <row r="127" spans="1:14" x14ac:dyDescent="0.25">
      <c r="A127" s="143" t="str">
        <f t="shared" si="3"/>
        <v/>
      </c>
      <c r="B127" s="144" t="str">
        <f t="shared" si="4"/>
        <v/>
      </c>
      <c r="C127" s="35"/>
      <c r="D127" s="13"/>
      <c r="E127" s="35"/>
      <c r="F127" s="45"/>
      <c r="G127" s="45"/>
      <c r="H127" s="45"/>
      <c r="I127" s="75"/>
      <c r="J127" s="145">
        <f t="shared" si="5"/>
        <v>0</v>
      </c>
      <c r="K127" s="154"/>
      <c r="L127" s="64"/>
      <c r="M127" s="260" t="s">
        <v>179</v>
      </c>
      <c r="N127" s="125"/>
    </row>
    <row r="128" spans="1:14" x14ac:dyDescent="0.25">
      <c r="A128" s="143" t="str">
        <f t="shared" si="3"/>
        <v/>
      </c>
      <c r="B128" s="144" t="str">
        <f t="shared" si="4"/>
        <v/>
      </c>
      <c r="C128" s="35"/>
      <c r="D128" s="13"/>
      <c r="E128" s="35"/>
      <c r="F128" s="45"/>
      <c r="G128" s="45"/>
      <c r="H128" s="45"/>
      <c r="I128" s="75"/>
      <c r="J128" s="145">
        <f t="shared" si="5"/>
        <v>0</v>
      </c>
      <c r="K128" s="154"/>
      <c r="L128" s="64"/>
      <c r="M128" s="260" t="s">
        <v>179</v>
      </c>
      <c r="N128" s="125"/>
    </row>
    <row r="129" spans="1:14" x14ac:dyDescent="0.25">
      <c r="A129" s="143" t="str">
        <f t="shared" si="3"/>
        <v/>
      </c>
      <c r="B129" s="144" t="str">
        <f t="shared" si="4"/>
        <v/>
      </c>
      <c r="C129" s="35"/>
      <c r="D129" s="13"/>
      <c r="E129" s="35"/>
      <c r="F129" s="45"/>
      <c r="G129" s="45"/>
      <c r="H129" s="45"/>
      <c r="I129" s="75"/>
      <c r="J129" s="145">
        <f t="shared" si="5"/>
        <v>0</v>
      </c>
      <c r="K129" s="154"/>
      <c r="L129" s="64"/>
      <c r="M129" s="260" t="s">
        <v>179</v>
      </c>
      <c r="N129" s="125"/>
    </row>
    <row r="130" spans="1:14" x14ac:dyDescent="0.25">
      <c r="A130" s="143" t="str">
        <f t="shared" si="3"/>
        <v/>
      </c>
      <c r="B130" s="144" t="str">
        <f t="shared" si="4"/>
        <v/>
      </c>
      <c r="C130" s="35"/>
      <c r="D130" s="13"/>
      <c r="E130" s="35"/>
      <c r="F130" s="45"/>
      <c r="G130" s="45"/>
      <c r="H130" s="45"/>
      <c r="I130" s="75"/>
      <c r="J130" s="145">
        <f t="shared" si="5"/>
        <v>0</v>
      </c>
      <c r="K130" s="154"/>
      <c r="L130" s="64"/>
      <c r="M130" s="260" t="s">
        <v>179</v>
      </c>
      <c r="N130" s="125"/>
    </row>
    <row r="131" spans="1:14" x14ac:dyDescent="0.25">
      <c r="A131" s="143" t="str">
        <f t="shared" si="3"/>
        <v/>
      </c>
      <c r="B131" s="144" t="str">
        <f t="shared" si="4"/>
        <v/>
      </c>
      <c r="C131" s="35"/>
      <c r="D131" s="13"/>
      <c r="E131" s="35"/>
      <c r="F131" s="45"/>
      <c r="G131" s="45"/>
      <c r="H131" s="45"/>
      <c r="I131" s="75"/>
      <c r="J131" s="145">
        <f t="shared" si="5"/>
        <v>0</v>
      </c>
      <c r="K131" s="154"/>
      <c r="L131" s="64"/>
      <c r="M131" s="260" t="s">
        <v>179</v>
      </c>
      <c r="N131" s="125"/>
    </row>
    <row r="132" spans="1:14" x14ac:dyDescent="0.25">
      <c r="A132" s="143" t="str">
        <f t="shared" si="3"/>
        <v/>
      </c>
      <c r="B132" s="144" t="str">
        <f t="shared" si="4"/>
        <v/>
      </c>
      <c r="C132" s="35"/>
      <c r="D132" s="13"/>
      <c r="E132" s="35"/>
      <c r="F132" s="45"/>
      <c r="G132" s="45"/>
      <c r="H132" s="45"/>
      <c r="I132" s="75"/>
      <c r="J132" s="145">
        <f t="shared" si="5"/>
        <v>0</v>
      </c>
      <c r="K132" s="154"/>
      <c r="L132" s="64"/>
      <c r="M132" s="260" t="s">
        <v>179</v>
      </c>
      <c r="N132" s="125"/>
    </row>
    <row r="133" spans="1:14" x14ac:dyDescent="0.25">
      <c r="A133" s="143" t="str">
        <f t="shared" si="3"/>
        <v/>
      </c>
      <c r="B133" s="144" t="str">
        <f t="shared" si="4"/>
        <v/>
      </c>
      <c r="C133" s="35"/>
      <c r="D133" s="13"/>
      <c r="E133" s="35"/>
      <c r="F133" s="45"/>
      <c r="G133" s="45"/>
      <c r="H133" s="45"/>
      <c r="I133" s="75"/>
      <c r="J133" s="145">
        <f t="shared" si="5"/>
        <v>0</v>
      </c>
      <c r="K133" s="154"/>
      <c r="L133" s="64"/>
      <c r="M133" s="260" t="s">
        <v>179</v>
      </c>
      <c r="N133" s="125"/>
    </row>
    <row r="134" spans="1:14" x14ac:dyDescent="0.25">
      <c r="A134" s="143" t="str">
        <f t="shared" si="3"/>
        <v/>
      </c>
      <c r="B134" s="144" t="str">
        <f t="shared" si="4"/>
        <v/>
      </c>
      <c r="C134" s="35"/>
      <c r="D134" s="13"/>
      <c r="E134" s="35"/>
      <c r="F134" s="45"/>
      <c r="G134" s="45"/>
      <c r="H134" s="45"/>
      <c r="I134" s="75"/>
      <c r="J134" s="145">
        <f t="shared" si="5"/>
        <v>0</v>
      </c>
      <c r="K134" s="154"/>
      <c r="L134" s="64"/>
      <c r="M134" s="260" t="s">
        <v>179</v>
      </c>
      <c r="N134" s="125"/>
    </row>
    <row r="135" spans="1:14" x14ac:dyDescent="0.25">
      <c r="A135" s="143" t="str">
        <f t="shared" si="3"/>
        <v/>
      </c>
      <c r="B135" s="144" t="str">
        <f t="shared" si="4"/>
        <v/>
      </c>
      <c r="C135" s="35"/>
      <c r="D135" s="13"/>
      <c r="E135" s="35"/>
      <c r="F135" s="45"/>
      <c r="G135" s="45"/>
      <c r="H135" s="45"/>
      <c r="I135" s="75"/>
      <c r="J135" s="145">
        <f t="shared" si="5"/>
        <v>0</v>
      </c>
      <c r="K135" s="154"/>
      <c r="L135" s="64"/>
      <c r="M135" s="260" t="s">
        <v>179</v>
      </c>
      <c r="N135" s="125"/>
    </row>
    <row r="136" spans="1:14" x14ac:dyDescent="0.25">
      <c r="A136" s="143" t="str">
        <f t="shared" si="3"/>
        <v/>
      </c>
      <c r="B136" s="144" t="str">
        <f t="shared" si="4"/>
        <v/>
      </c>
      <c r="C136" s="35"/>
      <c r="D136" s="13"/>
      <c r="E136" s="35"/>
      <c r="F136" s="45"/>
      <c r="G136" s="45"/>
      <c r="H136" s="45"/>
      <c r="I136" s="75"/>
      <c r="J136" s="145">
        <f t="shared" si="5"/>
        <v>0</v>
      </c>
      <c r="K136" s="154"/>
      <c r="L136" s="64"/>
      <c r="M136" s="260" t="s">
        <v>179</v>
      </c>
      <c r="N136" s="125"/>
    </row>
    <row r="137" spans="1:14" x14ac:dyDescent="0.25">
      <c r="A137" s="143" t="str">
        <f t="shared" si="3"/>
        <v/>
      </c>
      <c r="B137" s="144" t="str">
        <f t="shared" si="4"/>
        <v/>
      </c>
      <c r="C137" s="35"/>
      <c r="D137" s="13"/>
      <c r="E137" s="35"/>
      <c r="F137" s="45"/>
      <c r="G137" s="45"/>
      <c r="H137" s="45"/>
      <c r="I137" s="75"/>
      <c r="J137" s="145">
        <f t="shared" si="5"/>
        <v>0</v>
      </c>
      <c r="K137" s="154"/>
      <c r="L137" s="64"/>
      <c r="M137" s="260" t="s">
        <v>179</v>
      </c>
      <c r="N137" s="125"/>
    </row>
    <row r="138" spans="1:14" x14ac:dyDescent="0.25">
      <c r="A138" s="143" t="str">
        <f t="shared" si="3"/>
        <v/>
      </c>
      <c r="B138" s="144" t="str">
        <f t="shared" si="4"/>
        <v/>
      </c>
      <c r="C138" s="35"/>
      <c r="D138" s="13"/>
      <c r="E138" s="35"/>
      <c r="F138" s="45"/>
      <c r="G138" s="45"/>
      <c r="H138" s="45"/>
      <c r="I138" s="75"/>
      <c r="J138" s="145">
        <f t="shared" si="5"/>
        <v>0</v>
      </c>
      <c r="K138" s="154"/>
      <c r="L138" s="64"/>
      <c r="M138" s="260" t="s">
        <v>179</v>
      </c>
      <c r="N138" s="125"/>
    </row>
    <row r="139" spans="1:14" x14ac:dyDescent="0.25">
      <c r="A139" s="143" t="str">
        <f t="shared" si="3"/>
        <v/>
      </c>
      <c r="B139" s="144" t="str">
        <f t="shared" si="4"/>
        <v/>
      </c>
      <c r="C139" s="35"/>
      <c r="D139" s="13"/>
      <c r="E139" s="35"/>
      <c r="F139" s="45"/>
      <c r="G139" s="45"/>
      <c r="H139" s="45"/>
      <c r="I139" s="75"/>
      <c r="J139" s="145">
        <f t="shared" si="5"/>
        <v>0</v>
      </c>
      <c r="K139" s="154"/>
      <c r="L139" s="64"/>
      <c r="M139" s="260" t="s">
        <v>179</v>
      </c>
      <c r="N139" s="125"/>
    </row>
    <row r="140" spans="1:14" x14ac:dyDescent="0.25">
      <c r="A140" s="143" t="str">
        <f t="shared" si="3"/>
        <v/>
      </c>
      <c r="B140" s="144" t="str">
        <f t="shared" si="4"/>
        <v/>
      </c>
      <c r="C140" s="35"/>
      <c r="D140" s="13"/>
      <c r="E140" s="35"/>
      <c r="F140" s="45"/>
      <c r="G140" s="45"/>
      <c r="H140" s="45"/>
      <c r="I140" s="75"/>
      <c r="J140" s="145">
        <f t="shared" si="5"/>
        <v>0</v>
      </c>
      <c r="K140" s="154"/>
      <c r="L140" s="64"/>
      <c r="M140" s="260" t="s">
        <v>179</v>
      </c>
      <c r="N140" s="125"/>
    </row>
    <row r="141" spans="1:14" x14ac:dyDescent="0.25">
      <c r="A141" s="143" t="str">
        <f t="shared" si="3"/>
        <v/>
      </c>
      <c r="B141" s="144" t="str">
        <f t="shared" si="4"/>
        <v/>
      </c>
      <c r="C141" s="35"/>
      <c r="D141" s="13"/>
      <c r="E141" s="35"/>
      <c r="F141" s="45"/>
      <c r="G141" s="45"/>
      <c r="H141" s="45"/>
      <c r="I141" s="75"/>
      <c r="J141" s="145">
        <f t="shared" si="5"/>
        <v>0</v>
      </c>
      <c r="K141" s="154"/>
      <c r="L141" s="64"/>
      <c r="M141" s="260" t="s">
        <v>179</v>
      </c>
      <c r="N141" s="125"/>
    </row>
    <row r="142" spans="1:14" x14ac:dyDescent="0.25">
      <c r="A142" s="143" t="str">
        <f t="shared" ref="A142:A205" si="6">IF(C142="","",CONCATENATE("EA / ",B142))</f>
        <v/>
      </c>
      <c r="B142" s="144" t="str">
        <f t="shared" si="4"/>
        <v/>
      </c>
      <c r="C142" s="35"/>
      <c r="D142" s="13"/>
      <c r="E142" s="35"/>
      <c r="F142" s="45"/>
      <c r="G142" s="45"/>
      <c r="H142" s="45"/>
      <c r="I142" s="75"/>
      <c r="J142" s="145">
        <f t="shared" si="5"/>
        <v>0</v>
      </c>
      <c r="K142" s="154"/>
      <c r="L142" s="64"/>
      <c r="M142" s="260" t="s">
        <v>179</v>
      </c>
      <c r="N142" s="125"/>
    </row>
    <row r="143" spans="1:14" x14ac:dyDescent="0.25">
      <c r="A143" s="143" t="str">
        <f t="shared" si="6"/>
        <v/>
      </c>
      <c r="B143" s="144" t="str">
        <f t="shared" ref="B143:B206" si="7">IF(C143="","",B142+1)</f>
        <v/>
      </c>
      <c r="C143" s="35"/>
      <c r="D143" s="13"/>
      <c r="E143" s="35"/>
      <c r="F143" s="45"/>
      <c r="G143" s="45"/>
      <c r="H143" s="45"/>
      <c r="I143" s="75"/>
      <c r="J143" s="145">
        <f t="shared" si="5"/>
        <v>0</v>
      </c>
      <c r="K143" s="154"/>
      <c r="L143" s="64"/>
      <c r="M143" s="260" t="s">
        <v>179</v>
      </c>
      <c r="N143" s="125"/>
    </row>
    <row r="144" spans="1:14" x14ac:dyDescent="0.25">
      <c r="A144" s="143" t="str">
        <f t="shared" si="6"/>
        <v/>
      </c>
      <c r="B144" s="144" t="str">
        <f t="shared" si="7"/>
        <v/>
      </c>
      <c r="C144" s="35"/>
      <c r="D144" s="13"/>
      <c r="E144" s="35"/>
      <c r="F144" s="45"/>
      <c r="G144" s="45"/>
      <c r="H144" s="45"/>
      <c r="I144" s="75"/>
      <c r="J144" s="145">
        <f t="shared" si="5"/>
        <v>0</v>
      </c>
      <c r="K144" s="154"/>
      <c r="L144" s="64"/>
      <c r="M144" s="260" t="s">
        <v>179</v>
      </c>
      <c r="N144" s="125"/>
    </row>
    <row r="145" spans="1:14" x14ac:dyDescent="0.25">
      <c r="A145" s="143" t="str">
        <f t="shared" si="6"/>
        <v/>
      </c>
      <c r="B145" s="144" t="str">
        <f t="shared" si="7"/>
        <v/>
      </c>
      <c r="C145" s="35"/>
      <c r="D145" s="13"/>
      <c r="E145" s="35"/>
      <c r="F145" s="45"/>
      <c r="G145" s="45"/>
      <c r="H145" s="45"/>
      <c r="I145" s="75"/>
      <c r="J145" s="145">
        <f t="shared" ref="J145:J208" si="8">H145*I145</f>
        <v>0</v>
      </c>
      <c r="K145" s="154"/>
      <c r="L145" s="64"/>
      <c r="M145" s="260" t="s">
        <v>179</v>
      </c>
      <c r="N145" s="125"/>
    </row>
    <row r="146" spans="1:14" x14ac:dyDescent="0.25">
      <c r="A146" s="143" t="str">
        <f t="shared" si="6"/>
        <v/>
      </c>
      <c r="B146" s="144" t="str">
        <f t="shared" si="7"/>
        <v/>
      </c>
      <c r="C146" s="35"/>
      <c r="D146" s="13"/>
      <c r="E146" s="35"/>
      <c r="F146" s="45"/>
      <c r="G146" s="45"/>
      <c r="H146" s="45"/>
      <c r="I146" s="75"/>
      <c r="J146" s="145">
        <f t="shared" si="8"/>
        <v>0</v>
      </c>
      <c r="K146" s="154"/>
      <c r="L146" s="64"/>
      <c r="M146" s="260" t="s">
        <v>179</v>
      </c>
      <c r="N146" s="125"/>
    </row>
    <row r="147" spans="1:14" x14ac:dyDescent="0.25">
      <c r="A147" s="143" t="str">
        <f t="shared" si="6"/>
        <v/>
      </c>
      <c r="B147" s="144" t="str">
        <f t="shared" si="7"/>
        <v/>
      </c>
      <c r="C147" s="35"/>
      <c r="D147" s="13"/>
      <c r="E147" s="35"/>
      <c r="F147" s="45"/>
      <c r="G147" s="45"/>
      <c r="H147" s="45"/>
      <c r="I147" s="75"/>
      <c r="J147" s="145">
        <f t="shared" si="8"/>
        <v>0</v>
      </c>
      <c r="K147" s="154"/>
      <c r="L147" s="64"/>
      <c r="M147" s="260" t="s">
        <v>179</v>
      </c>
      <c r="N147" s="125"/>
    </row>
    <row r="148" spans="1:14" x14ac:dyDescent="0.25">
      <c r="A148" s="143" t="str">
        <f t="shared" si="6"/>
        <v/>
      </c>
      <c r="B148" s="144" t="str">
        <f t="shared" si="7"/>
        <v/>
      </c>
      <c r="C148" s="35"/>
      <c r="D148" s="13"/>
      <c r="E148" s="35"/>
      <c r="F148" s="45"/>
      <c r="G148" s="45"/>
      <c r="H148" s="45"/>
      <c r="I148" s="75"/>
      <c r="J148" s="145">
        <f t="shared" si="8"/>
        <v>0</v>
      </c>
      <c r="K148" s="154"/>
      <c r="L148" s="64"/>
      <c r="M148" s="260" t="s">
        <v>179</v>
      </c>
      <c r="N148" s="125"/>
    </row>
    <row r="149" spans="1:14" x14ac:dyDescent="0.25">
      <c r="A149" s="143" t="str">
        <f t="shared" si="6"/>
        <v/>
      </c>
      <c r="B149" s="144" t="str">
        <f t="shared" si="7"/>
        <v/>
      </c>
      <c r="C149" s="35"/>
      <c r="D149" s="13"/>
      <c r="E149" s="35"/>
      <c r="F149" s="45"/>
      <c r="G149" s="45"/>
      <c r="H149" s="45"/>
      <c r="I149" s="75"/>
      <c r="J149" s="145">
        <f t="shared" si="8"/>
        <v>0</v>
      </c>
      <c r="K149" s="154"/>
      <c r="L149" s="64"/>
      <c r="M149" s="260" t="s">
        <v>179</v>
      </c>
      <c r="N149" s="125"/>
    </row>
    <row r="150" spans="1:14" x14ac:dyDescent="0.25">
      <c r="A150" s="143" t="str">
        <f t="shared" si="6"/>
        <v/>
      </c>
      <c r="B150" s="144" t="str">
        <f t="shared" si="7"/>
        <v/>
      </c>
      <c r="C150" s="35"/>
      <c r="D150" s="13"/>
      <c r="E150" s="35"/>
      <c r="F150" s="45"/>
      <c r="G150" s="45"/>
      <c r="H150" s="45"/>
      <c r="I150" s="75"/>
      <c r="J150" s="145">
        <f t="shared" si="8"/>
        <v>0</v>
      </c>
      <c r="K150" s="154"/>
      <c r="L150" s="64"/>
      <c r="M150" s="260" t="s">
        <v>179</v>
      </c>
      <c r="N150" s="125"/>
    </row>
    <row r="151" spans="1:14" x14ac:dyDescent="0.25">
      <c r="A151" s="143" t="str">
        <f t="shared" si="6"/>
        <v/>
      </c>
      <c r="B151" s="144" t="str">
        <f t="shared" si="7"/>
        <v/>
      </c>
      <c r="C151" s="35"/>
      <c r="D151" s="13"/>
      <c r="E151" s="35"/>
      <c r="F151" s="45"/>
      <c r="G151" s="45"/>
      <c r="H151" s="45"/>
      <c r="I151" s="75"/>
      <c r="J151" s="145">
        <f t="shared" si="8"/>
        <v>0</v>
      </c>
      <c r="K151" s="154"/>
      <c r="L151" s="64"/>
      <c r="M151" s="260" t="s">
        <v>179</v>
      </c>
      <c r="N151" s="125"/>
    </row>
    <row r="152" spans="1:14" x14ac:dyDescent="0.25">
      <c r="A152" s="143" t="str">
        <f t="shared" si="6"/>
        <v/>
      </c>
      <c r="B152" s="144" t="str">
        <f t="shared" si="7"/>
        <v/>
      </c>
      <c r="C152" s="35"/>
      <c r="D152" s="13"/>
      <c r="E152" s="35"/>
      <c r="F152" s="45"/>
      <c r="G152" s="45"/>
      <c r="H152" s="45"/>
      <c r="I152" s="75"/>
      <c r="J152" s="145">
        <f t="shared" si="8"/>
        <v>0</v>
      </c>
      <c r="K152" s="154"/>
      <c r="L152" s="64"/>
      <c r="M152" s="260" t="s">
        <v>179</v>
      </c>
      <c r="N152" s="125"/>
    </row>
    <row r="153" spans="1:14" x14ac:dyDescent="0.25">
      <c r="A153" s="143" t="str">
        <f t="shared" si="6"/>
        <v/>
      </c>
      <c r="B153" s="144" t="str">
        <f t="shared" si="7"/>
        <v/>
      </c>
      <c r="C153" s="35"/>
      <c r="D153" s="13"/>
      <c r="E153" s="35"/>
      <c r="F153" s="45"/>
      <c r="G153" s="45"/>
      <c r="H153" s="45"/>
      <c r="I153" s="75"/>
      <c r="J153" s="145">
        <f t="shared" si="8"/>
        <v>0</v>
      </c>
      <c r="K153" s="154"/>
      <c r="L153" s="64"/>
      <c r="M153" s="260" t="s">
        <v>179</v>
      </c>
      <c r="N153" s="125"/>
    </row>
    <row r="154" spans="1:14" x14ac:dyDescent="0.25">
      <c r="A154" s="143" t="str">
        <f t="shared" si="6"/>
        <v/>
      </c>
      <c r="B154" s="144" t="str">
        <f t="shared" si="7"/>
        <v/>
      </c>
      <c r="C154" s="35"/>
      <c r="D154" s="13"/>
      <c r="E154" s="35"/>
      <c r="F154" s="45"/>
      <c r="G154" s="45"/>
      <c r="H154" s="45"/>
      <c r="I154" s="75"/>
      <c r="J154" s="145">
        <f t="shared" si="8"/>
        <v>0</v>
      </c>
      <c r="K154" s="154"/>
      <c r="L154" s="64"/>
      <c r="M154" s="260" t="s">
        <v>179</v>
      </c>
      <c r="N154" s="125"/>
    </row>
    <row r="155" spans="1:14" x14ac:dyDescent="0.25">
      <c r="A155" s="143" t="str">
        <f t="shared" si="6"/>
        <v/>
      </c>
      <c r="B155" s="144" t="str">
        <f t="shared" si="7"/>
        <v/>
      </c>
      <c r="C155" s="35"/>
      <c r="D155" s="13"/>
      <c r="E155" s="35"/>
      <c r="F155" s="45"/>
      <c r="G155" s="45"/>
      <c r="H155" s="45"/>
      <c r="I155" s="75"/>
      <c r="J155" s="145">
        <f t="shared" si="8"/>
        <v>0</v>
      </c>
      <c r="K155" s="154"/>
      <c r="L155" s="64"/>
      <c r="M155" s="260" t="s">
        <v>179</v>
      </c>
      <c r="N155" s="125"/>
    </row>
    <row r="156" spans="1:14" x14ac:dyDescent="0.25">
      <c r="A156" s="143" t="str">
        <f t="shared" si="6"/>
        <v/>
      </c>
      <c r="B156" s="144" t="str">
        <f t="shared" si="7"/>
        <v/>
      </c>
      <c r="C156" s="35"/>
      <c r="D156" s="13"/>
      <c r="E156" s="35"/>
      <c r="F156" s="45"/>
      <c r="G156" s="45"/>
      <c r="H156" s="45"/>
      <c r="I156" s="75"/>
      <c r="J156" s="145">
        <f t="shared" si="8"/>
        <v>0</v>
      </c>
      <c r="K156" s="154"/>
      <c r="L156" s="64"/>
      <c r="M156" s="260" t="s">
        <v>179</v>
      </c>
      <c r="N156" s="125"/>
    </row>
    <row r="157" spans="1:14" x14ac:dyDescent="0.25">
      <c r="A157" s="143" t="str">
        <f t="shared" si="6"/>
        <v/>
      </c>
      <c r="B157" s="144" t="str">
        <f t="shared" si="7"/>
        <v/>
      </c>
      <c r="C157" s="35"/>
      <c r="D157" s="13"/>
      <c r="E157" s="35"/>
      <c r="F157" s="45"/>
      <c r="G157" s="45"/>
      <c r="H157" s="45"/>
      <c r="I157" s="75"/>
      <c r="J157" s="145">
        <f t="shared" si="8"/>
        <v>0</v>
      </c>
      <c r="K157" s="154"/>
      <c r="L157" s="64"/>
      <c r="M157" s="260" t="s">
        <v>179</v>
      </c>
      <c r="N157" s="125"/>
    </row>
    <row r="158" spans="1:14" x14ac:dyDescent="0.25">
      <c r="A158" s="143" t="str">
        <f t="shared" si="6"/>
        <v/>
      </c>
      <c r="B158" s="144" t="str">
        <f t="shared" si="7"/>
        <v/>
      </c>
      <c r="C158" s="35"/>
      <c r="D158" s="13"/>
      <c r="E158" s="35"/>
      <c r="F158" s="45"/>
      <c r="G158" s="45"/>
      <c r="H158" s="45"/>
      <c r="I158" s="75"/>
      <c r="J158" s="145">
        <f t="shared" si="8"/>
        <v>0</v>
      </c>
      <c r="K158" s="154"/>
      <c r="L158" s="64"/>
      <c r="M158" s="260" t="s">
        <v>179</v>
      </c>
      <c r="N158" s="125"/>
    </row>
    <row r="159" spans="1:14" x14ac:dyDescent="0.25">
      <c r="A159" s="143" t="str">
        <f t="shared" si="6"/>
        <v/>
      </c>
      <c r="B159" s="144" t="str">
        <f t="shared" si="7"/>
        <v/>
      </c>
      <c r="C159" s="35"/>
      <c r="D159" s="13"/>
      <c r="E159" s="35"/>
      <c r="F159" s="45"/>
      <c r="G159" s="45"/>
      <c r="H159" s="45"/>
      <c r="I159" s="75"/>
      <c r="J159" s="145">
        <f t="shared" si="8"/>
        <v>0</v>
      </c>
      <c r="K159" s="154"/>
      <c r="L159" s="64"/>
      <c r="M159" s="260" t="s">
        <v>179</v>
      </c>
      <c r="N159" s="125"/>
    </row>
    <row r="160" spans="1:14" x14ac:dyDescent="0.25">
      <c r="A160" s="143" t="str">
        <f t="shared" si="6"/>
        <v/>
      </c>
      <c r="B160" s="144" t="str">
        <f t="shared" si="7"/>
        <v/>
      </c>
      <c r="C160" s="35"/>
      <c r="D160" s="13"/>
      <c r="E160" s="35"/>
      <c r="F160" s="45"/>
      <c r="G160" s="45"/>
      <c r="H160" s="45"/>
      <c r="I160" s="75"/>
      <c r="J160" s="145">
        <f t="shared" si="8"/>
        <v>0</v>
      </c>
      <c r="K160" s="154"/>
      <c r="L160" s="64"/>
      <c r="M160" s="260" t="s">
        <v>179</v>
      </c>
      <c r="N160" s="125"/>
    </row>
    <row r="161" spans="1:14" x14ac:dyDescent="0.25">
      <c r="A161" s="143" t="str">
        <f t="shared" si="6"/>
        <v/>
      </c>
      <c r="B161" s="144" t="str">
        <f t="shared" si="7"/>
        <v/>
      </c>
      <c r="C161" s="35"/>
      <c r="D161" s="13"/>
      <c r="E161" s="35"/>
      <c r="F161" s="45"/>
      <c r="G161" s="45"/>
      <c r="H161" s="45"/>
      <c r="I161" s="75"/>
      <c r="J161" s="145">
        <f t="shared" si="8"/>
        <v>0</v>
      </c>
      <c r="K161" s="154"/>
      <c r="L161" s="64"/>
      <c r="M161" s="260" t="s">
        <v>179</v>
      </c>
      <c r="N161" s="125"/>
    </row>
    <row r="162" spans="1:14" x14ac:dyDescent="0.25">
      <c r="A162" s="143" t="str">
        <f t="shared" si="6"/>
        <v/>
      </c>
      <c r="B162" s="144" t="str">
        <f t="shared" si="7"/>
        <v/>
      </c>
      <c r="C162" s="35"/>
      <c r="D162" s="13"/>
      <c r="E162" s="35"/>
      <c r="F162" s="45"/>
      <c r="G162" s="45"/>
      <c r="H162" s="45"/>
      <c r="I162" s="75"/>
      <c r="J162" s="145">
        <f t="shared" si="8"/>
        <v>0</v>
      </c>
      <c r="K162" s="154"/>
      <c r="L162" s="64"/>
      <c r="M162" s="260" t="s">
        <v>179</v>
      </c>
      <c r="N162" s="125"/>
    </row>
    <row r="163" spans="1:14" x14ac:dyDescent="0.25">
      <c r="A163" s="143" t="str">
        <f t="shared" si="6"/>
        <v/>
      </c>
      <c r="B163" s="144" t="str">
        <f t="shared" si="7"/>
        <v/>
      </c>
      <c r="C163" s="35"/>
      <c r="D163" s="13"/>
      <c r="E163" s="35"/>
      <c r="F163" s="45"/>
      <c r="G163" s="45"/>
      <c r="H163" s="45"/>
      <c r="I163" s="75"/>
      <c r="J163" s="145">
        <f t="shared" si="8"/>
        <v>0</v>
      </c>
      <c r="K163" s="154"/>
      <c r="L163" s="64"/>
      <c r="M163" s="260" t="s">
        <v>179</v>
      </c>
      <c r="N163" s="125"/>
    </row>
    <row r="164" spans="1:14" x14ac:dyDescent="0.25">
      <c r="A164" s="143" t="str">
        <f t="shared" si="6"/>
        <v/>
      </c>
      <c r="B164" s="144" t="str">
        <f t="shared" si="7"/>
        <v/>
      </c>
      <c r="C164" s="35"/>
      <c r="D164" s="13"/>
      <c r="E164" s="35"/>
      <c r="F164" s="45"/>
      <c r="G164" s="45"/>
      <c r="H164" s="45"/>
      <c r="I164" s="75"/>
      <c r="J164" s="145">
        <f t="shared" si="8"/>
        <v>0</v>
      </c>
      <c r="K164" s="154"/>
      <c r="L164" s="64"/>
      <c r="M164" s="260" t="s">
        <v>179</v>
      </c>
      <c r="N164" s="125"/>
    </row>
    <row r="165" spans="1:14" x14ac:dyDescent="0.25">
      <c r="A165" s="143" t="str">
        <f t="shared" si="6"/>
        <v/>
      </c>
      <c r="B165" s="144" t="str">
        <f t="shared" si="7"/>
        <v/>
      </c>
      <c r="C165" s="35"/>
      <c r="D165" s="13"/>
      <c r="E165" s="35"/>
      <c r="F165" s="45"/>
      <c r="G165" s="45"/>
      <c r="H165" s="45"/>
      <c r="I165" s="75"/>
      <c r="J165" s="145">
        <f t="shared" si="8"/>
        <v>0</v>
      </c>
      <c r="K165" s="154"/>
      <c r="L165" s="64"/>
      <c r="M165" s="260" t="s">
        <v>179</v>
      </c>
      <c r="N165" s="125"/>
    </row>
    <row r="166" spans="1:14" x14ac:dyDescent="0.25">
      <c r="A166" s="143" t="str">
        <f t="shared" si="6"/>
        <v/>
      </c>
      <c r="B166" s="144" t="str">
        <f t="shared" si="7"/>
        <v/>
      </c>
      <c r="C166" s="35"/>
      <c r="D166" s="13"/>
      <c r="E166" s="35"/>
      <c r="F166" s="45"/>
      <c r="G166" s="45"/>
      <c r="H166" s="45"/>
      <c r="I166" s="75"/>
      <c r="J166" s="145">
        <f t="shared" si="8"/>
        <v>0</v>
      </c>
      <c r="K166" s="154"/>
      <c r="L166" s="64"/>
      <c r="M166" s="260" t="s">
        <v>179</v>
      </c>
      <c r="N166" s="125"/>
    </row>
    <row r="167" spans="1:14" x14ac:dyDescent="0.25">
      <c r="A167" s="143" t="str">
        <f t="shared" si="6"/>
        <v/>
      </c>
      <c r="B167" s="144" t="str">
        <f t="shared" si="7"/>
        <v/>
      </c>
      <c r="C167" s="35"/>
      <c r="D167" s="13"/>
      <c r="E167" s="35"/>
      <c r="F167" s="45"/>
      <c r="G167" s="45"/>
      <c r="H167" s="45"/>
      <c r="I167" s="75"/>
      <c r="J167" s="145">
        <f t="shared" si="8"/>
        <v>0</v>
      </c>
      <c r="K167" s="154"/>
      <c r="L167" s="64"/>
      <c r="M167" s="260" t="s">
        <v>179</v>
      </c>
      <c r="N167" s="125"/>
    </row>
    <row r="168" spans="1:14" x14ac:dyDescent="0.25">
      <c r="A168" s="143" t="str">
        <f t="shared" si="6"/>
        <v/>
      </c>
      <c r="B168" s="144" t="str">
        <f t="shared" si="7"/>
        <v/>
      </c>
      <c r="C168" s="35"/>
      <c r="D168" s="13"/>
      <c r="E168" s="35"/>
      <c r="F168" s="45"/>
      <c r="G168" s="45"/>
      <c r="H168" s="45"/>
      <c r="I168" s="75"/>
      <c r="J168" s="145">
        <f t="shared" si="8"/>
        <v>0</v>
      </c>
      <c r="K168" s="154"/>
      <c r="L168" s="64"/>
      <c r="M168" s="260" t="s">
        <v>179</v>
      </c>
      <c r="N168" s="125"/>
    </row>
    <row r="169" spans="1:14" x14ac:dyDescent="0.25">
      <c r="A169" s="143" t="str">
        <f t="shared" si="6"/>
        <v/>
      </c>
      <c r="B169" s="144" t="str">
        <f t="shared" si="7"/>
        <v/>
      </c>
      <c r="C169" s="35"/>
      <c r="D169" s="13"/>
      <c r="E169" s="35"/>
      <c r="F169" s="45"/>
      <c r="G169" s="45"/>
      <c r="H169" s="45"/>
      <c r="I169" s="75"/>
      <c r="J169" s="145">
        <f t="shared" si="8"/>
        <v>0</v>
      </c>
      <c r="K169" s="154"/>
      <c r="L169" s="64"/>
      <c r="M169" s="260" t="s">
        <v>179</v>
      </c>
      <c r="N169" s="125"/>
    </row>
    <row r="170" spans="1:14" x14ac:dyDescent="0.25">
      <c r="A170" s="143" t="str">
        <f t="shared" si="6"/>
        <v/>
      </c>
      <c r="B170" s="144" t="str">
        <f t="shared" si="7"/>
        <v/>
      </c>
      <c r="C170" s="35"/>
      <c r="D170" s="13"/>
      <c r="E170" s="35"/>
      <c r="F170" s="45"/>
      <c r="G170" s="45"/>
      <c r="H170" s="45"/>
      <c r="I170" s="75"/>
      <c r="J170" s="145">
        <f t="shared" si="8"/>
        <v>0</v>
      </c>
      <c r="K170" s="154"/>
      <c r="L170" s="64"/>
      <c r="M170" s="260" t="s">
        <v>179</v>
      </c>
      <c r="N170" s="125"/>
    </row>
    <row r="171" spans="1:14" x14ac:dyDescent="0.25">
      <c r="A171" s="143" t="str">
        <f t="shared" si="6"/>
        <v/>
      </c>
      <c r="B171" s="144" t="str">
        <f t="shared" si="7"/>
        <v/>
      </c>
      <c r="C171" s="35"/>
      <c r="D171" s="13"/>
      <c r="E171" s="35"/>
      <c r="F171" s="45"/>
      <c r="G171" s="45"/>
      <c r="H171" s="45"/>
      <c r="I171" s="75"/>
      <c r="J171" s="145">
        <f t="shared" si="8"/>
        <v>0</v>
      </c>
      <c r="K171" s="154"/>
      <c r="L171" s="64"/>
      <c r="M171" s="260" t="s">
        <v>179</v>
      </c>
      <c r="N171" s="125"/>
    </row>
    <row r="172" spans="1:14" x14ac:dyDescent="0.25">
      <c r="A172" s="143" t="str">
        <f t="shared" si="6"/>
        <v/>
      </c>
      <c r="B172" s="144" t="str">
        <f t="shared" si="7"/>
        <v/>
      </c>
      <c r="C172" s="35"/>
      <c r="D172" s="13"/>
      <c r="E172" s="35"/>
      <c r="F172" s="45"/>
      <c r="G172" s="45"/>
      <c r="H172" s="45"/>
      <c r="I172" s="75"/>
      <c r="J172" s="145">
        <f t="shared" si="8"/>
        <v>0</v>
      </c>
      <c r="K172" s="154"/>
      <c r="L172" s="64"/>
      <c r="M172" s="260" t="s">
        <v>179</v>
      </c>
      <c r="N172" s="125"/>
    </row>
    <row r="173" spans="1:14" x14ac:dyDescent="0.25">
      <c r="A173" s="143" t="str">
        <f t="shared" si="6"/>
        <v/>
      </c>
      <c r="B173" s="144" t="str">
        <f t="shared" si="7"/>
        <v/>
      </c>
      <c r="C173" s="35"/>
      <c r="D173" s="13"/>
      <c r="E173" s="35"/>
      <c r="F173" s="45"/>
      <c r="G173" s="45"/>
      <c r="H173" s="45"/>
      <c r="I173" s="75"/>
      <c r="J173" s="145">
        <f t="shared" si="8"/>
        <v>0</v>
      </c>
      <c r="K173" s="154"/>
      <c r="L173" s="64"/>
      <c r="M173" s="260" t="s">
        <v>179</v>
      </c>
      <c r="N173" s="125"/>
    </row>
    <row r="174" spans="1:14" x14ac:dyDescent="0.25">
      <c r="A174" s="143" t="str">
        <f t="shared" si="6"/>
        <v/>
      </c>
      <c r="B174" s="144" t="str">
        <f t="shared" si="7"/>
        <v/>
      </c>
      <c r="C174" s="35"/>
      <c r="D174" s="13"/>
      <c r="E174" s="35"/>
      <c r="F174" s="45"/>
      <c r="G174" s="45"/>
      <c r="H174" s="45"/>
      <c r="I174" s="75"/>
      <c r="J174" s="145">
        <f t="shared" si="8"/>
        <v>0</v>
      </c>
      <c r="K174" s="154"/>
      <c r="L174" s="64"/>
      <c r="M174" s="260" t="s">
        <v>179</v>
      </c>
      <c r="N174" s="125"/>
    </row>
    <row r="175" spans="1:14" x14ac:dyDescent="0.25">
      <c r="A175" s="143" t="str">
        <f t="shared" si="6"/>
        <v/>
      </c>
      <c r="B175" s="144" t="str">
        <f t="shared" si="7"/>
        <v/>
      </c>
      <c r="C175" s="35"/>
      <c r="D175" s="13"/>
      <c r="E175" s="35"/>
      <c r="F175" s="45"/>
      <c r="G175" s="45"/>
      <c r="H175" s="45"/>
      <c r="I175" s="75"/>
      <c r="J175" s="145">
        <f t="shared" si="8"/>
        <v>0</v>
      </c>
      <c r="K175" s="154"/>
      <c r="L175" s="64"/>
      <c r="M175" s="260" t="s">
        <v>179</v>
      </c>
      <c r="N175" s="125"/>
    </row>
    <row r="176" spans="1:14" x14ac:dyDescent="0.25">
      <c r="A176" s="143" t="str">
        <f t="shared" si="6"/>
        <v/>
      </c>
      <c r="B176" s="144" t="str">
        <f t="shared" si="7"/>
        <v/>
      </c>
      <c r="C176" s="35"/>
      <c r="D176" s="13"/>
      <c r="E176" s="35"/>
      <c r="F176" s="45"/>
      <c r="G176" s="45"/>
      <c r="H176" s="45"/>
      <c r="I176" s="75"/>
      <c r="J176" s="145">
        <f t="shared" si="8"/>
        <v>0</v>
      </c>
      <c r="K176" s="154"/>
      <c r="L176" s="64"/>
      <c r="M176" s="260" t="s">
        <v>179</v>
      </c>
      <c r="N176" s="125"/>
    </row>
    <row r="177" spans="1:14" x14ac:dyDescent="0.25">
      <c r="A177" s="143" t="str">
        <f t="shared" si="6"/>
        <v/>
      </c>
      <c r="B177" s="144" t="str">
        <f t="shared" si="7"/>
        <v/>
      </c>
      <c r="C177" s="35"/>
      <c r="D177" s="13"/>
      <c r="E177" s="35"/>
      <c r="F177" s="45"/>
      <c r="G177" s="45"/>
      <c r="H177" s="45"/>
      <c r="I177" s="75"/>
      <c r="J177" s="145">
        <f t="shared" si="8"/>
        <v>0</v>
      </c>
      <c r="K177" s="154"/>
      <c r="L177" s="64"/>
      <c r="M177" s="260" t="s">
        <v>179</v>
      </c>
      <c r="N177" s="125"/>
    </row>
    <row r="178" spans="1:14" x14ac:dyDescent="0.25">
      <c r="A178" s="143" t="str">
        <f t="shared" si="6"/>
        <v/>
      </c>
      <c r="B178" s="144" t="str">
        <f t="shared" si="7"/>
        <v/>
      </c>
      <c r="C178" s="35"/>
      <c r="D178" s="13"/>
      <c r="E178" s="35"/>
      <c r="F178" s="45"/>
      <c r="G178" s="45"/>
      <c r="H178" s="45"/>
      <c r="I178" s="75"/>
      <c r="J178" s="145">
        <f t="shared" si="8"/>
        <v>0</v>
      </c>
      <c r="K178" s="154"/>
      <c r="L178" s="64"/>
      <c r="M178" s="260" t="s">
        <v>179</v>
      </c>
      <c r="N178" s="125"/>
    </row>
    <row r="179" spans="1:14" x14ac:dyDescent="0.25">
      <c r="A179" s="143" t="str">
        <f t="shared" si="6"/>
        <v/>
      </c>
      <c r="B179" s="144" t="str">
        <f t="shared" si="7"/>
        <v/>
      </c>
      <c r="C179" s="35"/>
      <c r="D179" s="13"/>
      <c r="E179" s="35"/>
      <c r="F179" s="45"/>
      <c r="G179" s="45"/>
      <c r="H179" s="45"/>
      <c r="I179" s="75"/>
      <c r="J179" s="145">
        <f t="shared" si="8"/>
        <v>0</v>
      </c>
      <c r="K179" s="154"/>
      <c r="L179" s="64"/>
      <c r="M179" s="260" t="s">
        <v>179</v>
      </c>
      <c r="N179" s="125"/>
    </row>
    <row r="180" spans="1:14" x14ac:dyDescent="0.25">
      <c r="A180" s="143" t="str">
        <f t="shared" si="6"/>
        <v/>
      </c>
      <c r="B180" s="144" t="str">
        <f t="shared" si="7"/>
        <v/>
      </c>
      <c r="C180" s="35"/>
      <c r="D180" s="13"/>
      <c r="E180" s="35"/>
      <c r="F180" s="45"/>
      <c r="G180" s="45"/>
      <c r="H180" s="45"/>
      <c r="I180" s="75"/>
      <c r="J180" s="145">
        <f t="shared" si="8"/>
        <v>0</v>
      </c>
      <c r="K180" s="154"/>
      <c r="L180" s="64"/>
      <c r="M180" s="260" t="s">
        <v>179</v>
      </c>
      <c r="N180" s="125"/>
    </row>
    <row r="181" spans="1:14" x14ac:dyDescent="0.25">
      <c r="A181" s="143" t="str">
        <f t="shared" si="6"/>
        <v/>
      </c>
      <c r="B181" s="144" t="str">
        <f t="shared" si="7"/>
        <v/>
      </c>
      <c r="C181" s="35"/>
      <c r="D181" s="13"/>
      <c r="E181" s="35"/>
      <c r="F181" s="45"/>
      <c r="G181" s="45"/>
      <c r="H181" s="45"/>
      <c r="I181" s="75"/>
      <c r="J181" s="145">
        <f t="shared" si="8"/>
        <v>0</v>
      </c>
      <c r="K181" s="154"/>
      <c r="L181" s="64"/>
      <c r="M181" s="260" t="s">
        <v>179</v>
      </c>
      <c r="N181" s="125"/>
    </row>
    <row r="182" spans="1:14" x14ac:dyDescent="0.25">
      <c r="A182" s="143" t="str">
        <f t="shared" si="6"/>
        <v/>
      </c>
      <c r="B182" s="144" t="str">
        <f t="shared" si="7"/>
        <v/>
      </c>
      <c r="C182" s="35"/>
      <c r="D182" s="13"/>
      <c r="E182" s="35"/>
      <c r="F182" s="45"/>
      <c r="G182" s="45"/>
      <c r="H182" s="45"/>
      <c r="I182" s="75"/>
      <c r="J182" s="145">
        <f t="shared" si="8"/>
        <v>0</v>
      </c>
      <c r="K182" s="154"/>
      <c r="L182" s="64"/>
      <c r="M182" s="260" t="s">
        <v>179</v>
      </c>
      <c r="N182" s="125"/>
    </row>
    <row r="183" spans="1:14" x14ac:dyDescent="0.25">
      <c r="A183" s="143" t="str">
        <f t="shared" si="6"/>
        <v/>
      </c>
      <c r="B183" s="144" t="str">
        <f t="shared" si="7"/>
        <v/>
      </c>
      <c r="C183" s="35"/>
      <c r="D183" s="13"/>
      <c r="E183" s="35"/>
      <c r="F183" s="45"/>
      <c r="G183" s="45"/>
      <c r="H183" s="45"/>
      <c r="I183" s="75"/>
      <c r="J183" s="145">
        <f t="shared" si="8"/>
        <v>0</v>
      </c>
      <c r="K183" s="154"/>
      <c r="L183" s="64"/>
      <c r="M183" s="260" t="s">
        <v>179</v>
      </c>
      <c r="N183" s="125"/>
    </row>
    <row r="184" spans="1:14" x14ac:dyDescent="0.25">
      <c r="A184" s="143" t="str">
        <f t="shared" si="6"/>
        <v/>
      </c>
      <c r="B184" s="144" t="str">
        <f t="shared" si="7"/>
        <v/>
      </c>
      <c r="C184" s="35"/>
      <c r="D184" s="13"/>
      <c r="E184" s="35"/>
      <c r="F184" s="45"/>
      <c r="G184" s="45"/>
      <c r="H184" s="45"/>
      <c r="I184" s="75"/>
      <c r="J184" s="145">
        <f t="shared" si="8"/>
        <v>0</v>
      </c>
      <c r="K184" s="154"/>
      <c r="L184" s="64"/>
      <c r="M184" s="260" t="s">
        <v>179</v>
      </c>
      <c r="N184" s="125"/>
    </row>
    <row r="185" spans="1:14" x14ac:dyDescent="0.25">
      <c r="A185" s="143" t="str">
        <f t="shared" si="6"/>
        <v/>
      </c>
      <c r="B185" s="144" t="str">
        <f t="shared" si="7"/>
        <v/>
      </c>
      <c r="C185" s="35"/>
      <c r="D185" s="13"/>
      <c r="E185" s="35"/>
      <c r="F185" s="45"/>
      <c r="G185" s="45"/>
      <c r="H185" s="45"/>
      <c r="I185" s="75"/>
      <c r="J185" s="145">
        <f t="shared" si="8"/>
        <v>0</v>
      </c>
      <c r="K185" s="154"/>
      <c r="L185" s="64"/>
      <c r="M185" s="260" t="s">
        <v>179</v>
      </c>
      <c r="N185" s="125"/>
    </row>
    <row r="186" spans="1:14" x14ac:dyDescent="0.25">
      <c r="A186" s="143" t="str">
        <f t="shared" si="6"/>
        <v/>
      </c>
      <c r="B186" s="144" t="str">
        <f t="shared" si="7"/>
        <v/>
      </c>
      <c r="C186" s="35"/>
      <c r="D186" s="13"/>
      <c r="E186" s="35"/>
      <c r="F186" s="45"/>
      <c r="G186" s="45"/>
      <c r="H186" s="45"/>
      <c r="I186" s="75"/>
      <c r="J186" s="145">
        <f t="shared" si="8"/>
        <v>0</v>
      </c>
      <c r="K186" s="154"/>
      <c r="L186" s="64"/>
      <c r="M186" s="260" t="s">
        <v>179</v>
      </c>
      <c r="N186" s="125"/>
    </row>
    <row r="187" spans="1:14" x14ac:dyDescent="0.25">
      <c r="A187" s="143" t="str">
        <f t="shared" si="6"/>
        <v/>
      </c>
      <c r="B187" s="144" t="str">
        <f t="shared" si="7"/>
        <v/>
      </c>
      <c r="C187" s="35"/>
      <c r="D187" s="13"/>
      <c r="E187" s="35"/>
      <c r="F187" s="45"/>
      <c r="G187" s="45"/>
      <c r="H187" s="45"/>
      <c r="I187" s="75"/>
      <c r="J187" s="145">
        <f t="shared" si="8"/>
        <v>0</v>
      </c>
      <c r="K187" s="154"/>
      <c r="L187" s="64"/>
      <c r="M187" s="260" t="s">
        <v>179</v>
      </c>
      <c r="N187" s="125"/>
    </row>
    <row r="188" spans="1:14" x14ac:dyDescent="0.25">
      <c r="A188" s="143" t="str">
        <f t="shared" si="6"/>
        <v/>
      </c>
      <c r="B188" s="144" t="str">
        <f t="shared" si="7"/>
        <v/>
      </c>
      <c r="C188" s="35"/>
      <c r="D188" s="13"/>
      <c r="E188" s="35"/>
      <c r="F188" s="45"/>
      <c r="G188" s="45"/>
      <c r="H188" s="45"/>
      <c r="I188" s="75"/>
      <c r="J188" s="145">
        <f t="shared" si="8"/>
        <v>0</v>
      </c>
      <c r="K188" s="154"/>
      <c r="L188" s="64"/>
      <c r="M188" s="260" t="s">
        <v>179</v>
      </c>
      <c r="N188" s="125"/>
    </row>
    <row r="189" spans="1:14" x14ac:dyDescent="0.25">
      <c r="A189" s="143" t="str">
        <f t="shared" si="6"/>
        <v/>
      </c>
      <c r="B189" s="144" t="str">
        <f t="shared" si="7"/>
        <v/>
      </c>
      <c r="C189" s="35"/>
      <c r="D189" s="13"/>
      <c r="E189" s="35"/>
      <c r="F189" s="45"/>
      <c r="G189" s="45"/>
      <c r="H189" s="45"/>
      <c r="I189" s="75"/>
      <c r="J189" s="145">
        <f t="shared" si="8"/>
        <v>0</v>
      </c>
      <c r="K189" s="154"/>
      <c r="L189" s="64"/>
      <c r="M189" s="260" t="s">
        <v>179</v>
      </c>
      <c r="N189" s="125"/>
    </row>
    <row r="190" spans="1:14" x14ac:dyDescent="0.25">
      <c r="A190" s="143" t="str">
        <f t="shared" si="6"/>
        <v/>
      </c>
      <c r="B190" s="144" t="str">
        <f t="shared" si="7"/>
        <v/>
      </c>
      <c r="C190" s="35"/>
      <c r="D190" s="13"/>
      <c r="E190" s="35"/>
      <c r="F190" s="45"/>
      <c r="G190" s="45"/>
      <c r="H190" s="45"/>
      <c r="I190" s="75"/>
      <c r="J190" s="145">
        <f t="shared" si="8"/>
        <v>0</v>
      </c>
      <c r="K190" s="154"/>
      <c r="L190" s="64"/>
      <c r="M190" s="260" t="s">
        <v>179</v>
      </c>
      <c r="N190" s="125"/>
    </row>
    <row r="191" spans="1:14" x14ac:dyDescent="0.25">
      <c r="A191" s="143" t="str">
        <f t="shared" si="6"/>
        <v/>
      </c>
      <c r="B191" s="144" t="str">
        <f t="shared" si="7"/>
        <v/>
      </c>
      <c r="C191" s="35"/>
      <c r="D191" s="13"/>
      <c r="E191" s="35"/>
      <c r="F191" s="45"/>
      <c r="G191" s="45"/>
      <c r="H191" s="45"/>
      <c r="I191" s="75"/>
      <c r="J191" s="145">
        <f t="shared" si="8"/>
        <v>0</v>
      </c>
      <c r="K191" s="154"/>
      <c r="L191" s="64"/>
      <c r="M191" s="260" t="s">
        <v>179</v>
      </c>
      <c r="N191" s="125"/>
    </row>
    <row r="192" spans="1:14" x14ac:dyDescent="0.25">
      <c r="A192" s="143" t="str">
        <f t="shared" si="6"/>
        <v/>
      </c>
      <c r="B192" s="144" t="str">
        <f t="shared" si="7"/>
        <v/>
      </c>
      <c r="C192" s="35"/>
      <c r="D192" s="13"/>
      <c r="E192" s="35"/>
      <c r="F192" s="45"/>
      <c r="G192" s="45"/>
      <c r="H192" s="45"/>
      <c r="I192" s="75"/>
      <c r="J192" s="145">
        <f t="shared" si="8"/>
        <v>0</v>
      </c>
      <c r="K192" s="154"/>
      <c r="L192" s="64"/>
      <c r="M192" s="260" t="s">
        <v>179</v>
      </c>
      <c r="N192" s="125"/>
    </row>
    <row r="193" spans="1:14" x14ac:dyDescent="0.25">
      <c r="A193" s="143" t="str">
        <f t="shared" si="6"/>
        <v/>
      </c>
      <c r="B193" s="144" t="str">
        <f t="shared" si="7"/>
        <v/>
      </c>
      <c r="C193" s="35"/>
      <c r="D193" s="13"/>
      <c r="E193" s="35"/>
      <c r="F193" s="45"/>
      <c r="G193" s="45"/>
      <c r="H193" s="45"/>
      <c r="I193" s="75"/>
      <c r="J193" s="145">
        <f t="shared" si="8"/>
        <v>0</v>
      </c>
      <c r="K193" s="154"/>
      <c r="L193" s="64"/>
      <c r="M193" s="260" t="s">
        <v>179</v>
      </c>
      <c r="N193" s="125"/>
    </row>
    <row r="194" spans="1:14" x14ac:dyDescent="0.25">
      <c r="A194" s="143" t="str">
        <f t="shared" si="6"/>
        <v/>
      </c>
      <c r="B194" s="144" t="str">
        <f t="shared" si="7"/>
        <v/>
      </c>
      <c r="C194" s="35"/>
      <c r="D194" s="13"/>
      <c r="E194" s="35"/>
      <c r="F194" s="45"/>
      <c r="G194" s="45"/>
      <c r="H194" s="45"/>
      <c r="I194" s="75"/>
      <c r="J194" s="145">
        <f t="shared" si="8"/>
        <v>0</v>
      </c>
      <c r="K194" s="154"/>
      <c r="L194" s="64"/>
      <c r="M194" s="260" t="s">
        <v>179</v>
      </c>
      <c r="N194" s="125"/>
    </row>
    <row r="195" spans="1:14" x14ac:dyDescent="0.25">
      <c r="A195" s="143" t="str">
        <f t="shared" si="6"/>
        <v/>
      </c>
      <c r="B195" s="144" t="str">
        <f t="shared" si="7"/>
        <v/>
      </c>
      <c r="C195" s="35"/>
      <c r="D195" s="13"/>
      <c r="E195" s="35"/>
      <c r="F195" s="45"/>
      <c r="G195" s="45"/>
      <c r="H195" s="45"/>
      <c r="I195" s="75"/>
      <c r="J195" s="145">
        <f t="shared" si="8"/>
        <v>0</v>
      </c>
      <c r="K195" s="154"/>
      <c r="L195" s="64"/>
      <c r="M195" s="260" t="s">
        <v>179</v>
      </c>
      <c r="N195" s="125"/>
    </row>
    <row r="196" spans="1:14" x14ac:dyDescent="0.25">
      <c r="A196" s="143" t="str">
        <f t="shared" si="6"/>
        <v/>
      </c>
      <c r="B196" s="144" t="str">
        <f t="shared" si="7"/>
        <v/>
      </c>
      <c r="C196" s="35"/>
      <c r="D196" s="13"/>
      <c r="E196" s="35"/>
      <c r="F196" s="45"/>
      <c r="G196" s="45"/>
      <c r="H196" s="45"/>
      <c r="I196" s="75"/>
      <c r="J196" s="145">
        <f t="shared" si="8"/>
        <v>0</v>
      </c>
      <c r="K196" s="154"/>
      <c r="L196" s="64"/>
      <c r="M196" s="260" t="s">
        <v>179</v>
      </c>
      <c r="N196" s="125"/>
    </row>
    <row r="197" spans="1:14" x14ac:dyDescent="0.25">
      <c r="A197" s="143" t="str">
        <f t="shared" si="6"/>
        <v/>
      </c>
      <c r="B197" s="144" t="str">
        <f t="shared" si="7"/>
        <v/>
      </c>
      <c r="C197" s="35"/>
      <c r="D197" s="13"/>
      <c r="E197" s="35"/>
      <c r="F197" s="45"/>
      <c r="G197" s="45"/>
      <c r="H197" s="45"/>
      <c r="I197" s="75"/>
      <c r="J197" s="145">
        <f t="shared" si="8"/>
        <v>0</v>
      </c>
      <c r="K197" s="154"/>
      <c r="L197" s="64"/>
      <c r="M197" s="260" t="s">
        <v>179</v>
      </c>
      <c r="N197" s="125"/>
    </row>
    <row r="198" spans="1:14" x14ac:dyDescent="0.25">
      <c r="A198" s="143" t="str">
        <f t="shared" si="6"/>
        <v/>
      </c>
      <c r="B198" s="144" t="str">
        <f t="shared" si="7"/>
        <v/>
      </c>
      <c r="C198" s="35"/>
      <c r="D198" s="13"/>
      <c r="E198" s="35"/>
      <c r="F198" s="45"/>
      <c r="G198" s="45"/>
      <c r="H198" s="45"/>
      <c r="I198" s="75"/>
      <c r="J198" s="145">
        <f t="shared" si="8"/>
        <v>0</v>
      </c>
      <c r="K198" s="154"/>
      <c r="L198" s="64"/>
      <c r="M198" s="260" t="s">
        <v>179</v>
      </c>
      <c r="N198" s="125"/>
    </row>
    <row r="199" spans="1:14" x14ac:dyDescent="0.25">
      <c r="A199" s="143" t="str">
        <f t="shared" si="6"/>
        <v/>
      </c>
      <c r="B199" s="144" t="str">
        <f t="shared" si="7"/>
        <v/>
      </c>
      <c r="C199" s="35"/>
      <c r="D199" s="13"/>
      <c r="E199" s="35"/>
      <c r="F199" s="45"/>
      <c r="G199" s="45"/>
      <c r="H199" s="45"/>
      <c r="I199" s="75"/>
      <c r="J199" s="145">
        <f t="shared" si="8"/>
        <v>0</v>
      </c>
      <c r="K199" s="154"/>
      <c r="L199" s="64"/>
      <c r="M199" s="260" t="s">
        <v>179</v>
      </c>
      <c r="N199" s="125"/>
    </row>
    <row r="200" spans="1:14" x14ac:dyDescent="0.25">
      <c r="A200" s="143" t="str">
        <f t="shared" si="6"/>
        <v/>
      </c>
      <c r="B200" s="144" t="str">
        <f t="shared" si="7"/>
        <v/>
      </c>
      <c r="C200" s="35"/>
      <c r="D200" s="13"/>
      <c r="E200" s="35"/>
      <c r="F200" s="45"/>
      <c r="G200" s="45"/>
      <c r="H200" s="45"/>
      <c r="I200" s="75"/>
      <c r="J200" s="145">
        <f t="shared" si="8"/>
        <v>0</v>
      </c>
      <c r="K200" s="154"/>
      <c r="L200" s="64"/>
      <c r="M200" s="260" t="s">
        <v>179</v>
      </c>
      <c r="N200" s="125"/>
    </row>
    <row r="201" spans="1:14" x14ac:dyDescent="0.25">
      <c r="A201" s="143" t="str">
        <f t="shared" si="6"/>
        <v/>
      </c>
      <c r="B201" s="144" t="str">
        <f t="shared" si="7"/>
        <v/>
      </c>
      <c r="C201" s="35"/>
      <c r="D201" s="13"/>
      <c r="E201" s="35"/>
      <c r="F201" s="45"/>
      <c r="G201" s="45"/>
      <c r="H201" s="45"/>
      <c r="I201" s="75"/>
      <c r="J201" s="145">
        <f t="shared" si="8"/>
        <v>0</v>
      </c>
      <c r="K201" s="154"/>
      <c r="L201" s="64"/>
      <c r="M201" s="260" t="s">
        <v>179</v>
      </c>
      <c r="N201" s="125"/>
    </row>
    <row r="202" spans="1:14" x14ac:dyDescent="0.25">
      <c r="A202" s="143" t="str">
        <f t="shared" si="6"/>
        <v/>
      </c>
      <c r="B202" s="144" t="str">
        <f t="shared" si="7"/>
        <v/>
      </c>
      <c r="C202" s="35"/>
      <c r="D202" s="13"/>
      <c r="E202" s="35"/>
      <c r="F202" s="45"/>
      <c r="G202" s="45"/>
      <c r="H202" s="45"/>
      <c r="I202" s="75"/>
      <c r="J202" s="145">
        <f t="shared" si="8"/>
        <v>0</v>
      </c>
      <c r="K202" s="154"/>
      <c r="L202" s="64"/>
      <c r="M202" s="260" t="s">
        <v>179</v>
      </c>
      <c r="N202" s="125"/>
    </row>
    <row r="203" spans="1:14" x14ac:dyDescent="0.25">
      <c r="A203" s="143" t="str">
        <f t="shared" si="6"/>
        <v/>
      </c>
      <c r="B203" s="144" t="str">
        <f t="shared" si="7"/>
        <v/>
      </c>
      <c r="C203" s="35"/>
      <c r="D203" s="13"/>
      <c r="E203" s="35"/>
      <c r="F203" s="45"/>
      <c r="G203" s="45"/>
      <c r="H203" s="45"/>
      <c r="I203" s="75"/>
      <c r="J203" s="145">
        <f t="shared" si="8"/>
        <v>0</v>
      </c>
      <c r="K203" s="154"/>
      <c r="L203" s="64"/>
      <c r="M203" s="260" t="s">
        <v>179</v>
      </c>
      <c r="N203" s="125"/>
    </row>
    <row r="204" spans="1:14" x14ac:dyDescent="0.25">
      <c r="A204" s="143" t="str">
        <f t="shared" si="6"/>
        <v/>
      </c>
      <c r="B204" s="144" t="str">
        <f t="shared" si="7"/>
        <v/>
      </c>
      <c r="C204" s="35"/>
      <c r="D204" s="13"/>
      <c r="E204" s="35"/>
      <c r="F204" s="45"/>
      <c r="G204" s="45"/>
      <c r="H204" s="45"/>
      <c r="I204" s="75"/>
      <c r="J204" s="145">
        <f t="shared" si="8"/>
        <v>0</v>
      </c>
      <c r="K204" s="154"/>
      <c r="L204" s="64"/>
      <c r="M204" s="260" t="s">
        <v>179</v>
      </c>
      <c r="N204" s="125"/>
    </row>
    <row r="205" spans="1:14" x14ac:dyDescent="0.25">
      <c r="A205" s="143" t="str">
        <f t="shared" si="6"/>
        <v/>
      </c>
      <c r="B205" s="144" t="str">
        <f t="shared" si="7"/>
        <v/>
      </c>
      <c r="C205" s="35"/>
      <c r="D205" s="13"/>
      <c r="E205" s="35"/>
      <c r="F205" s="45"/>
      <c r="G205" s="45"/>
      <c r="H205" s="45"/>
      <c r="I205" s="75"/>
      <c r="J205" s="145">
        <f t="shared" si="8"/>
        <v>0</v>
      </c>
      <c r="K205" s="154"/>
      <c r="L205" s="64"/>
      <c r="M205" s="260" t="s">
        <v>179</v>
      </c>
      <c r="N205" s="125"/>
    </row>
    <row r="206" spans="1:14" x14ac:dyDescent="0.25">
      <c r="A206" s="143" t="str">
        <f t="shared" ref="A206:A269" si="9">IF(C206="","",CONCATENATE("EA / ",B206))</f>
        <v/>
      </c>
      <c r="B206" s="144" t="str">
        <f t="shared" si="7"/>
        <v/>
      </c>
      <c r="C206" s="35"/>
      <c r="D206" s="13"/>
      <c r="E206" s="35"/>
      <c r="F206" s="45"/>
      <c r="G206" s="45"/>
      <c r="H206" s="45"/>
      <c r="I206" s="75"/>
      <c r="J206" s="145">
        <f t="shared" si="8"/>
        <v>0</v>
      </c>
      <c r="K206" s="154"/>
      <c r="L206" s="64"/>
      <c r="M206" s="260" t="s">
        <v>179</v>
      </c>
      <c r="N206" s="125"/>
    </row>
    <row r="207" spans="1:14" x14ac:dyDescent="0.25">
      <c r="A207" s="143" t="str">
        <f t="shared" si="9"/>
        <v/>
      </c>
      <c r="B207" s="144" t="str">
        <f t="shared" ref="B207:B270" si="10">IF(C207="","",B206+1)</f>
        <v/>
      </c>
      <c r="C207" s="35"/>
      <c r="D207" s="13"/>
      <c r="E207" s="35"/>
      <c r="F207" s="45"/>
      <c r="G207" s="45"/>
      <c r="H207" s="45"/>
      <c r="I207" s="75"/>
      <c r="J207" s="145">
        <f t="shared" si="8"/>
        <v>0</v>
      </c>
      <c r="K207" s="154"/>
      <c r="L207" s="64"/>
      <c r="M207" s="260" t="s">
        <v>179</v>
      </c>
      <c r="N207" s="125"/>
    </row>
    <row r="208" spans="1:14" x14ac:dyDescent="0.25">
      <c r="A208" s="143" t="str">
        <f t="shared" si="9"/>
        <v/>
      </c>
      <c r="B208" s="144" t="str">
        <f t="shared" si="10"/>
        <v/>
      </c>
      <c r="C208" s="35"/>
      <c r="D208" s="13"/>
      <c r="E208" s="35"/>
      <c r="F208" s="45"/>
      <c r="G208" s="45"/>
      <c r="H208" s="45"/>
      <c r="I208" s="75"/>
      <c r="J208" s="145">
        <f t="shared" si="8"/>
        <v>0</v>
      </c>
      <c r="K208" s="154"/>
      <c r="L208" s="64"/>
      <c r="M208" s="260" t="s">
        <v>179</v>
      </c>
      <c r="N208" s="125"/>
    </row>
    <row r="209" spans="1:14" x14ac:dyDescent="0.25">
      <c r="A209" s="143" t="str">
        <f t="shared" si="9"/>
        <v/>
      </c>
      <c r="B209" s="144" t="str">
        <f t="shared" si="10"/>
        <v/>
      </c>
      <c r="C209" s="35"/>
      <c r="D209" s="13"/>
      <c r="E209" s="35"/>
      <c r="F209" s="45"/>
      <c r="G209" s="45"/>
      <c r="H209" s="45"/>
      <c r="I209" s="75"/>
      <c r="J209" s="145">
        <f t="shared" ref="J209:J272" si="11">H209*I209</f>
        <v>0</v>
      </c>
      <c r="K209" s="154"/>
      <c r="L209" s="64"/>
      <c r="M209" s="260" t="s">
        <v>179</v>
      </c>
      <c r="N209" s="125"/>
    </row>
    <row r="210" spans="1:14" x14ac:dyDescent="0.25">
      <c r="A210" s="143" t="str">
        <f t="shared" si="9"/>
        <v/>
      </c>
      <c r="B210" s="144" t="str">
        <f t="shared" si="10"/>
        <v/>
      </c>
      <c r="C210" s="35"/>
      <c r="D210" s="13"/>
      <c r="E210" s="35"/>
      <c r="F210" s="45"/>
      <c r="G210" s="45"/>
      <c r="H210" s="45"/>
      <c r="I210" s="75"/>
      <c r="J210" s="145">
        <f t="shared" si="11"/>
        <v>0</v>
      </c>
      <c r="K210" s="154"/>
      <c r="L210" s="64"/>
      <c r="M210" s="260" t="s">
        <v>179</v>
      </c>
      <c r="N210" s="125"/>
    </row>
    <row r="211" spans="1:14" x14ac:dyDescent="0.25">
      <c r="A211" s="143" t="str">
        <f t="shared" si="9"/>
        <v/>
      </c>
      <c r="B211" s="144" t="str">
        <f t="shared" si="10"/>
        <v/>
      </c>
      <c r="C211" s="35"/>
      <c r="D211" s="13"/>
      <c r="E211" s="35"/>
      <c r="F211" s="45"/>
      <c r="G211" s="45"/>
      <c r="H211" s="45"/>
      <c r="I211" s="75"/>
      <c r="J211" s="145">
        <f t="shared" si="11"/>
        <v>0</v>
      </c>
      <c r="K211" s="154"/>
      <c r="L211" s="64"/>
      <c r="M211" s="260" t="s">
        <v>179</v>
      </c>
      <c r="N211" s="125"/>
    </row>
    <row r="212" spans="1:14" x14ac:dyDescent="0.25">
      <c r="A212" s="143" t="str">
        <f t="shared" si="9"/>
        <v/>
      </c>
      <c r="B212" s="144" t="str">
        <f t="shared" si="10"/>
        <v/>
      </c>
      <c r="C212" s="35"/>
      <c r="D212" s="13"/>
      <c r="E212" s="35"/>
      <c r="F212" s="45"/>
      <c r="G212" s="45"/>
      <c r="H212" s="45"/>
      <c r="I212" s="75"/>
      <c r="J212" s="145">
        <f t="shared" si="11"/>
        <v>0</v>
      </c>
      <c r="K212" s="154"/>
      <c r="L212" s="64"/>
      <c r="M212" s="260" t="s">
        <v>179</v>
      </c>
      <c r="N212" s="125"/>
    </row>
    <row r="213" spans="1:14" x14ac:dyDescent="0.25">
      <c r="A213" s="143" t="str">
        <f t="shared" si="9"/>
        <v/>
      </c>
      <c r="B213" s="144" t="str">
        <f t="shared" si="10"/>
        <v/>
      </c>
      <c r="C213" s="35"/>
      <c r="D213" s="13"/>
      <c r="E213" s="35"/>
      <c r="F213" s="45"/>
      <c r="G213" s="45"/>
      <c r="H213" s="45"/>
      <c r="I213" s="75"/>
      <c r="J213" s="145">
        <f t="shared" si="11"/>
        <v>0</v>
      </c>
      <c r="K213" s="154"/>
      <c r="L213" s="64"/>
      <c r="M213" s="260" t="s">
        <v>179</v>
      </c>
      <c r="N213" s="125"/>
    </row>
    <row r="214" spans="1:14" x14ac:dyDescent="0.25">
      <c r="A214" s="143" t="str">
        <f t="shared" si="9"/>
        <v/>
      </c>
      <c r="B214" s="144" t="str">
        <f t="shared" si="10"/>
        <v/>
      </c>
      <c r="C214" s="35"/>
      <c r="D214" s="13"/>
      <c r="E214" s="35"/>
      <c r="F214" s="45"/>
      <c r="G214" s="45"/>
      <c r="H214" s="45"/>
      <c r="I214" s="75"/>
      <c r="J214" s="145">
        <f t="shared" si="11"/>
        <v>0</v>
      </c>
      <c r="K214" s="154"/>
      <c r="L214" s="64"/>
      <c r="M214" s="260" t="s">
        <v>179</v>
      </c>
      <c r="N214" s="125"/>
    </row>
    <row r="215" spans="1:14" x14ac:dyDescent="0.25">
      <c r="A215" s="143" t="str">
        <f t="shared" si="9"/>
        <v/>
      </c>
      <c r="B215" s="144" t="str">
        <f t="shared" si="10"/>
        <v/>
      </c>
      <c r="C215" s="35"/>
      <c r="D215" s="13"/>
      <c r="E215" s="35"/>
      <c r="F215" s="45"/>
      <c r="G215" s="45"/>
      <c r="H215" s="45"/>
      <c r="I215" s="75"/>
      <c r="J215" s="145">
        <f t="shared" si="11"/>
        <v>0</v>
      </c>
      <c r="K215" s="154"/>
      <c r="L215" s="64"/>
      <c r="M215" s="260" t="s">
        <v>179</v>
      </c>
      <c r="N215" s="125"/>
    </row>
    <row r="216" spans="1:14" x14ac:dyDescent="0.25">
      <c r="A216" s="143" t="str">
        <f t="shared" si="9"/>
        <v/>
      </c>
      <c r="B216" s="144" t="str">
        <f t="shared" si="10"/>
        <v/>
      </c>
      <c r="C216" s="35"/>
      <c r="D216" s="13"/>
      <c r="E216" s="35"/>
      <c r="F216" s="45"/>
      <c r="G216" s="45"/>
      <c r="H216" s="45"/>
      <c r="I216" s="75"/>
      <c r="J216" s="145">
        <f t="shared" si="11"/>
        <v>0</v>
      </c>
      <c r="K216" s="154"/>
      <c r="L216" s="64"/>
      <c r="M216" s="260" t="s">
        <v>179</v>
      </c>
      <c r="N216" s="125"/>
    </row>
    <row r="217" spans="1:14" x14ac:dyDescent="0.25">
      <c r="A217" s="143" t="str">
        <f t="shared" si="9"/>
        <v/>
      </c>
      <c r="B217" s="144" t="str">
        <f t="shared" si="10"/>
        <v/>
      </c>
      <c r="C217" s="35"/>
      <c r="D217" s="13"/>
      <c r="E217" s="35"/>
      <c r="F217" s="45"/>
      <c r="G217" s="45"/>
      <c r="H217" s="45"/>
      <c r="I217" s="75"/>
      <c r="J217" s="145">
        <f t="shared" si="11"/>
        <v>0</v>
      </c>
      <c r="K217" s="154"/>
      <c r="L217" s="64"/>
      <c r="M217" s="260" t="s">
        <v>179</v>
      </c>
      <c r="N217" s="125"/>
    </row>
    <row r="218" spans="1:14" x14ac:dyDescent="0.25">
      <c r="A218" s="143" t="str">
        <f t="shared" si="9"/>
        <v/>
      </c>
      <c r="B218" s="144" t="str">
        <f t="shared" si="10"/>
        <v/>
      </c>
      <c r="C218" s="35"/>
      <c r="D218" s="13"/>
      <c r="E218" s="35"/>
      <c r="F218" s="45"/>
      <c r="G218" s="45"/>
      <c r="H218" s="45"/>
      <c r="I218" s="75"/>
      <c r="J218" s="145">
        <f t="shared" si="11"/>
        <v>0</v>
      </c>
      <c r="K218" s="154"/>
      <c r="L218" s="64"/>
      <c r="M218" s="260" t="s">
        <v>179</v>
      </c>
      <c r="N218" s="125"/>
    </row>
    <row r="219" spans="1:14" x14ac:dyDescent="0.25">
      <c r="A219" s="143" t="str">
        <f t="shared" si="9"/>
        <v/>
      </c>
      <c r="B219" s="144" t="str">
        <f t="shared" si="10"/>
        <v/>
      </c>
      <c r="C219" s="35"/>
      <c r="D219" s="13"/>
      <c r="E219" s="35"/>
      <c r="F219" s="45"/>
      <c r="G219" s="45"/>
      <c r="H219" s="45"/>
      <c r="I219" s="75"/>
      <c r="J219" s="145">
        <f t="shared" si="11"/>
        <v>0</v>
      </c>
      <c r="K219" s="154"/>
      <c r="L219" s="64"/>
      <c r="M219" s="260" t="s">
        <v>179</v>
      </c>
      <c r="N219" s="125"/>
    </row>
    <row r="220" spans="1:14" x14ac:dyDescent="0.25">
      <c r="A220" s="143" t="str">
        <f t="shared" si="9"/>
        <v/>
      </c>
      <c r="B220" s="144" t="str">
        <f t="shared" si="10"/>
        <v/>
      </c>
      <c r="C220" s="35"/>
      <c r="D220" s="13"/>
      <c r="E220" s="35"/>
      <c r="F220" s="45"/>
      <c r="G220" s="45"/>
      <c r="H220" s="45"/>
      <c r="I220" s="75"/>
      <c r="J220" s="145">
        <f t="shared" si="11"/>
        <v>0</v>
      </c>
      <c r="K220" s="154"/>
      <c r="L220" s="64"/>
      <c r="M220" s="260" t="s">
        <v>179</v>
      </c>
      <c r="N220" s="125"/>
    </row>
    <row r="221" spans="1:14" x14ac:dyDescent="0.25">
      <c r="A221" s="143" t="str">
        <f t="shared" si="9"/>
        <v/>
      </c>
      <c r="B221" s="144" t="str">
        <f t="shared" si="10"/>
        <v/>
      </c>
      <c r="C221" s="35"/>
      <c r="D221" s="13"/>
      <c r="E221" s="35"/>
      <c r="F221" s="45"/>
      <c r="G221" s="45"/>
      <c r="H221" s="45"/>
      <c r="I221" s="75"/>
      <c r="J221" s="145">
        <f t="shared" si="11"/>
        <v>0</v>
      </c>
      <c r="K221" s="154"/>
      <c r="L221" s="64"/>
      <c r="M221" s="260" t="s">
        <v>179</v>
      </c>
      <c r="N221" s="125"/>
    </row>
    <row r="222" spans="1:14" x14ac:dyDescent="0.25">
      <c r="A222" s="143" t="str">
        <f t="shared" si="9"/>
        <v/>
      </c>
      <c r="B222" s="144" t="str">
        <f t="shared" si="10"/>
        <v/>
      </c>
      <c r="C222" s="35"/>
      <c r="D222" s="13"/>
      <c r="E222" s="35"/>
      <c r="F222" s="45"/>
      <c r="G222" s="45"/>
      <c r="H222" s="45"/>
      <c r="I222" s="75"/>
      <c r="J222" s="145">
        <f t="shared" si="11"/>
        <v>0</v>
      </c>
      <c r="K222" s="154"/>
      <c r="L222" s="64"/>
      <c r="M222" s="260" t="s">
        <v>179</v>
      </c>
      <c r="N222" s="125"/>
    </row>
    <row r="223" spans="1:14" x14ac:dyDescent="0.25">
      <c r="A223" s="143" t="str">
        <f t="shared" si="9"/>
        <v/>
      </c>
      <c r="B223" s="144" t="str">
        <f t="shared" si="10"/>
        <v/>
      </c>
      <c r="C223" s="35"/>
      <c r="D223" s="13"/>
      <c r="E223" s="35"/>
      <c r="F223" s="45"/>
      <c r="G223" s="45"/>
      <c r="H223" s="45"/>
      <c r="I223" s="75"/>
      <c r="J223" s="145">
        <f t="shared" si="11"/>
        <v>0</v>
      </c>
      <c r="K223" s="154"/>
      <c r="L223" s="64"/>
      <c r="M223" s="260" t="s">
        <v>179</v>
      </c>
      <c r="N223" s="125"/>
    </row>
    <row r="224" spans="1:14" x14ac:dyDescent="0.25">
      <c r="A224" s="143" t="str">
        <f t="shared" si="9"/>
        <v/>
      </c>
      <c r="B224" s="144" t="str">
        <f t="shared" si="10"/>
        <v/>
      </c>
      <c r="C224" s="35"/>
      <c r="D224" s="13"/>
      <c r="E224" s="35"/>
      <c r="F224" s="45"/>
      <c r="G224" s="45"/>
      <c r="H224" s="45"/>
      <c r="I224" s="75"/>
      <c r="J224" s="145">
        <f t="shared" si="11"/>
        <v>0</v>
      </c>
      <c r="K224" s="154"/>
      <c r="L224" s="64"/>
      <c r="M224" s="260" t="s">
        <v>179</v>
      </c>
      <c r="N224" s="125"/>
    </row>
    <row r="225" spans="1:14" x14ac:dyDescent="0.25">
      <c r="A225" s="143" t="str">
        <f t="shared" si="9"/>
        <v/>
      </c>
      <c r="B225" s="144" t="str">
        <f t="shared" si="10"/>
        <v/>
      </c>
      <c r="C225" s="35"/>
      <c r="D225" s="13"/>
      <c r="E225" s="35"/>
      <c r="F225" s="45"/>
      <c r="G225" s="45"/>
      <c r="H225" s="45"/>
      <c r="I225" s="75"/>
      <c r="J225" s="145">
        <f t="shared" si="11"/>
        <v>0</v>
      </c>
      <c r="K225" s="154"/>
      <c r="L225" s="64"/>
      <c r="M225" s="260" t="s">
        <v>179</v>
      </c>
      <c r="N225" s="125"/>
    </row>
    <row r="226" spans="1:14" x14ac:dyDescent="0.25">
      <c r="A226" s="143" t="str">
        <f t="shared" si="9"/>
        <v/>
      </c>
      <c r="B226" s="144" t="str">
        <f t="shared" si="10"/>
        <v/>
      </c>
      <c r="C226" s="35"/>
      <c r="D226" s="13"/>
      <c r="E226" s="35"/>
      <c r="F226" s="45"/>
      <c r="G226" s="45"/>
      <c r="H226" s="45"/>
      <c r="I226" s="75"/>
      <c r="J226" s="145">
        <f t="shared" si="11"/>
        <v>0</v>
      </c>
      <c r="K226" s="154"/>
      <c r="L226" s="64"/>
      <c r="M226" s="260" t="s">
        <v>179</v>
      </c>
      <c r="N226" s="125"/>
    </row>
    <row r="227" spans="1:14" x14ac:dyDescent="0.25">
      <c r="A227" s="143" t="str">
        <f t="shared" si="9"/>
        <v/>
      </c>
      <c r="B227" s="144" t="str">
        <f t="shared" si="10"/>
        <v/>
      </c>
      <c r="C227" s="35"/>
      <c r="D227" s="13"/>
      <c r="E227" s="35"/>
      <c r="F227" s="45"/>
      <c r="G227" s="45"/>
      <c r="H227" s="45"/>
      <c r="I227" s="75"/>
      <c r="J227" s="145">
        <f t="shared" si="11"/>
        <v>0</v>
      </c>
      <c r="K227" s="154"/>
      <c r="L227" s="64"/>
      <c r="M227" s="260" t="s">
        <v>179</v>
      </c>
      <c r="N227" s="125"/>
    </row>
    <row r="228" spans="1:14" x14ac:dyDescent="0.25">
      <c r="A228" s="143" t="str">
        <f t="shared" si="9"/>
        <v/>
      </c>
      <c r="B228" s="144" t="str">
        <f t="shared" si="10"/>
        <v/>
      </c>
      <c r="C228" s="35"/>
      <c r="D228" s="13"/>
      <c r="E228" s="35"/>
      <c r="F228" s="45"/>
      <c r="G228" s="45"/>
      <c r="H228" s="45"/>
      <c r="I228" s="75"/>
      <c r="J228" s="145">
        <f t="shared" si="11"/>
        <v>0</v>
      </c>
      <c r="K228" s="154"/>
      <c r="L228" s="64"/>
      <c r="M228" s="260" t="s">
        <v>179</v>
      </c>
      <c r="N228" s="125"/>
    </row>
    <row r="229" spans="1:14" x14ac:dyDescent="0.25">
      <c r="A229" s="143" t="str">
        <f t="shared" si="9"/>
        <v/>
      </c>
      <c r="B229" s="144" t="str">
        <f t="shared" si="10"/>
        <v/>
      </c>
      <c r="C229" s="35"/>
      <c r="D229" s="13"/>
      <c r="E229" s="35"/>
      <c r="F229" s="45"/>
      <c r="G229" s="45"/>
      <c r="H229" s="45"/>
      <c r="I229" s="75"/>
      <c r="J229" s="145">
        <f t="shared" si="11"/>
        <v>0</v>
      </c>
      <c r="K229" s="154"/>
      <c r="L229" s="64"/>
      <c r="M229" s="260" t="s">
        <v>179</v>
      </c>
      <c r="N229" s="125"/>
    </row>
    <row r="230" spans="1:14" x14ac:dyDescent="0.25">
      <c r="A230" s="143" t="str">
        <f t="shared" si="9"/>
        <v/>
      </c>
      <c r="B230" s="144" t="str">
        <f t="shared" si="10"/>
        <v/>
      </c>
      <c r="C230" s="35"/>
      <c r="D230" s="13"/>
      <c r="E230" s="35"/>
      <c r="F230" s="45"/>
      <c r="G230" s="45"/>
      <c r="H230" s="45"/>
      <c r="I230" s="75"/>
      <c r="J230" s="145">
        <f t="shared" si="11"/>
        <v>0</v>
      </c>
      <c r="K230" s="154"/>
      <c r="L230" s="64"/>
      <c r="M230" s="260" t="s">
        <v>179</v>
      </c>
      <c r="N230" s="125"/>
    </row>
    <row r="231" spans="1:14" x14ac:dyDescent="0.25">
      <c r="A231" s="143" t="str">
        <f t="shared" si="9"/>
        <v/>
      </c>
      <c r="B231" s="144" t="str">
        <f t="shared" si="10"/>
        <v/>
      </c>
      <c r="C231" s="35"/>
      <c r="D231" s="13"/>
      <c r="E231" s="35"/>
      <c r="F231" s="45"/>
      <c r="G231" s="45"/>
      <c r="H231" s="45"/>
      <c r="I231" s="75"/>
      <c r="J231" s="145">
        <f t="shared" si="11"/>
        <v>0</v>
      </c>
      <c r="K231" s="154"/>
      <c r="L231" s="64"/>
      <c r="M231" s="260" t="s">
        <v>179</v>
      </c>
      <c r="N231" s="125"/>
    </row>
    <row r="232" spans="1:14" x14ac:dyDescent="0.25">
      <c r="A232" s="143" t="str">
        <f t="shared" si="9"/>
        <v/>
      </c>
      <c r="B232" s="144" t="str">
        <f t="shared" si="10"/>
        <v/>
      </c>
      <c r="C232" s="35"/>
      <c r="D232" s="13"/>
      <c r="E232" s="35"/>
      <c r="F232" s="45"/>
      <c r="G232" s="45"/>
      <c r="H232" s="45"/>
      <c r="I232" s="75"/>
      <c r="J232" s="145">
        <f t="shared" si="11"/>
        <v>0</v>
      </c>
      <c r="K232" s="154"/>
      <c r="L232" s="64"/>
      <c r="M232" s="260" t="s">
        <v>179</v>
      </c>
      <c r="N232" s="125"/>
    </row>
    <row r="233" spans="1:14" x14ac:dyDescent="0.25">
      <c r="A233" s="143" t="str">
        <f t="shared" si="9"/>
        <v/>
      </c>
      <c r="B233" s="144" t="str">
        <f t="shared" si="10"/>
        <v/>
      </c>
      <c r="C233" s="35"/>
      <c r="D233" s="13"/>
      <c r="E233" s="35"/>
      <c r="F233" s="45"/>
      <c r="G233" s="45"/>
      <c r="H233" s="45"/>
      <c r="I233" s="75"/>
      <c r="J233" s="145">
        <f t="shared" si="11"/>
        <v>0</v>
      </c>
      <c r="K233" s="154"/>
      <c r="L233" s="64"/>
      <c r="M233" s="260" t="s">
        <v>179</v>
      </c>
      <c r="N233" s="125"/>
    </row>
    <row r="234" spans="1:14" x14ac:dyDescent="0.25">
      <c r="A234" s="143" t="str">
        <f t="shared" si="9"/>
        <v/>
      </c>
      <c r="B234" s="144" t="str">
        <f t="shared" si="10"/>
        <v/>
      </c>
      <c r="C234" s="35"/>
      <c r="D234" s="13"/>
      <c r="E234" s="35"/>
      <c r="F234" s="45"/>
      <c r="G234" s="45"/>
      <c r="H234" s="45"/>
      <c r="I234" s="75"/>
      <c r="J234" s="145">
        <f t="shared" si="11"/>
        <v>0</v>
      </c>
      <c r="K234" s="154"/>
      <c r="L234" s="64"/>
      <c r="M234" s="260" t="s">
        <v>179</v>
      </c>
      <c r="N234" s="125"/>
    </row>
    <row r="235" spans="1:14" x14ac:dyDescent="0.25">
      <c r="A235" s="143" t="str">
        <f t="shared" si="9"/>
        <v/>
      </c>
      <c r="B235" s="144" t="str">
        <f t="shared" si="10"/>
        <v/>
      </c>
      <c r="C235" s="35"/>
      <c r="D235" s="13"/>
      <c r="E235" s="35"/>
      <c r="F235" s="45"/>
      <c r="G235" s="45"/>
      <c r="H235" s="45"/>
      <c r="I235" s="75"/>
      <c r="J235" s="145">
        <f t="shared" si="11"/>
        <v>0</v>
      </c>
      <c r="K235" s="154"/>
      <c r="L235" s="64"/>
      <c r="M235" s="260" t="s">
        <v>179</v>
      </c>
      <c r="N235" s="125"/>
    </row>
    <row r="236" spans="1:14" x14ac:dyDescent="0.25">
      <c r="A236" s="143" t="str">
        <f t="shared" si="9"/>
        <v/>
      </c>
      <c r="B236" s="144" t="str">
        <f t="shared" si="10"/>
        <v/>
      </c>
      <c r="C236" s="35"/>
      <c r="D236" s="13"/>
      <c r="E236" s="35"/>
      <c r="F236" s="45"/>
      <c r="G236" s="45"/>
      <c r="H236" s="45"/>
      <c r="I236" s="75"/>
      <c r="J236" s="145">
        <f t="shared" si="11"/>
        <v>0</v>
      </c>
      <c r="K236" s="154"/>
      <c r="L236" s="64"/>
      <c r="M236" s="260" t="s">
        <v>179</v>
      </c>
      <c r="N236" s="125"/>
    </row>
    <row r="237" spans="1:14" x14ac:dyDescent="0.25">
      <c r="A237" s="143" t="str">
        <f t="shared" si="9"/>
        <v/>
      </c>
      <c r="B237" s="144" t="str">
        <f t="shared" si="10"/>
        <v/>
      </c>
      <c r="C237" s="35"/>
      <c r="D237" s="13"/>
      <c r="E237" s="35"/>
      <c r="F237" s="45"/>
      <c r="G237" s="45"/>
      <c r="H237" s="45"/>
      <c r="I237" s="75"/>
      <c r="J237" s="145">
        <f t="shared" si="11"/>
        <v>0</v>
      </c>
      <c r="K237" s="154"/>
      <c r="L237" s="64"/>
      <c r="M237" s="260" t="s">
        <v>179</v>
      </c>
      <c r="N237" s="125"/>
    </row>
    <row r="238" spans="1:14" x14ac:dyDescent="0.25">
      <c r="A238" s="143" t="str">
        <f t="shared" si="9"/>
        <v/>
      </c>
      <c r="B238" s="144" t="str">
        <f t="shared" si="10"/>
        <v/>
      </c>
      <c r="C238" s="35"/>
      <c r="D238" s="13"/>
      <c r="E238" s="35"/>
      <c r="F238" s="45"/>
      <c r="G238" s="45"/>
      <c r="H238" s="45"/>
      <c r="I238" s="75"/>
      <c r="J238" s="145">
        <f t="shared" si="11"/>
        <v>0</v>
      </c>
      <c r="K238" s="154"/>
      <c r="L238" s="64"/>
      <c r="M238" s="260" t="s">
        <v>179</v>
      </c>
      <c r="N238" s="125"/>
    </row>
    <row r="239" spans="1:14" x14ac:dyDescent="0.25">
      <c r="A239" s="143" t="str">
        <f t="shared" si="9"/>
        <v/>
      </c>
      <c r="B239" s="144" t="str">
        <f t="shared" si="10"/>
        <v/>
      </c>
      <c r="C239" s="35"/>
      <c r="D239" s="13"/>
      <c r="E239" s="35"/>
      <c r="F239" s="45"/>
      <c r="G239" s="45"/>
      <c r="H239" s="45"/>
      <c r="I239" s="75"/>
      <c r="J239" s="145">
        <f t="shared" si="11"/>
        <v>0</v>
      </c>
      <c r="K239" s="154"/>
      <c r="L239" s="64"/>
      <c r="M239" s="260" t="s">
        <v>179</v>
      </c>
      <c r="N239" s="125"/>
    </row>
    <row r="240" spans="1:14" x14ac:dyDescent="0.25">
      <c r="A240" s="143" t="str">
        <f t="shared" si="9"/>
        <v/>
      </c>
      <c r="B240" s="144" t="str">
        <f t="shared" si="10"/>
        <v/>
      </c>
      <c r="C240" s="35"/>
      <c r="D240" s="13"/>
      <c r="E240" s="35"/>
      <c r="F240" s="45"/>
      <c r="G240" s="45"/>
      <c r="H240" s="45"/>
      <c r="I240" s="75"/>
      <c r="J240" s="145">
        <f t="shared" si="11"/>
        <v>0</v>
      </c>
      <c r="K240" s="154"/>
      <c r="L240" s="64"/>
      <c r="M240" s="260" t="s">
        <v>179</v>
      </c>
      <c r="N240" s="125"/>
    </row>
    <row r="241" spans="1:14" x14ac:dyDescent="0.25">
      <c r="A241" s="143" t="str">
        <f t="shared" si="9"/>
        <v/>
      </c>
      <c r="B241" s="144" t="str">
        <f t="shared" si="10"/>
        <v/>
      </c>
      <c r="C241" s="35"/>
      <c r="D241" s="13"/>
      <c r="E241" s="35"/>
      <c r="F241" s="45"/>
      <c r="G241" s="45"/>
      <c r="H241" s="45"/>
      <c r="I241" s="75"/>
      <c r="J241" s="145">
        <f t="shared" si="11"/>
        <v>0</v>
      </c>
      <c r="K241" s="154"/>
      <c r="L241" s="64"/>
      <c r="M241" s="260" t="s">
        <v>179</v>
      </c>
      <c r="N241" s="125"/>
    </row>
    <row r="242" spans="1:14" x14ac:dyDescent="0.25">
      <c r="A242" s="143" t="str">
        <f t="shared" si="9"/>
        <v/>
      </c>
      <c r="B242" s="144" t="str">
        <f t="shared" si="10"/>
        <v/>
      </c>
      <c r="C242" s="35"/>
      <c r="D242" s="13"/>
      <c r="E242" s="35"/>
      <c r="F242" s="45"/>
      <c r="G242" s="45"/>
      <c r="H242" s="45"/>
      <c r="I242" s="75"/>
      <c r="J242" s="145">
        <f t="shared" si="11"/>
        <v>0</v>
      </c>
      <c r="K242" s="154"/>
      <c r="L242" s="64"/>
      <c r="M242" s="260" t="s">
        <v>179</v>
      </c>
      <c r="N242" s="125"/>
    </row>
    <row r="243" spans="1:14" x14ac:dyDescent="0.25">
      <c r="A243" s="143" t="str">
        <f t="shared" si="9"/>
        <v/>
      </c>
      <c r="B243" s="144" t="str">
        <f t="shared" si="10"/>
        <v/>
      </c>
      <c r="C243" s="35"/>
      <c r="D243" s="13"/>
      <c r="E243" s="35"/>
      <c r="F243" s="45"/>
      <c r="G243" s="45"/>
      <c r="H243" s="45"/>
      <c r="I243" s="75"/>
      <c r="J243" s="145">
        <f t="shared" si="11"/>
        <v>0</v>
      </c>
      <c r="K243" s="154"/>
      <c r="L243" s="64"/>
      <c r="M243" s="260" t="s">
        <v>179</v>
      </c>
      <c r="N243" s="125"/>
    </row>
    <row r="244" spans="1:14" x14ac:dyDescent="0.25">
      <c r="A244" s="143" t="str">
        <f t="shared" si="9"/>
        <v/>
      </c>
      <c r="B244" s="144" t="str">
        <f t="shared" si="10"/>
        <v/>
      </c>
      <c r="C244" s="35"/>
      <c r="D244" s="13"/>
      <c r="E244" s="35"/>
      <c r="F244" s="45"/>
      <c r="G244" s="45"/>
      <c r="H244" s="45"/>
      <c r="I244" s="75"/>
      <c r="J244" s="145">
        <f t="shared" si="11"/>
        <v>0</v>
      </c>
      <c r="K244" s="154"/>
      <c r="L244" s="64"/>
      <c r="M244" s="260" t="s">
        <v>179</v>
      </c>
      <c r="N244" s="125"/>
    </row>
    <row r="245" spans="1:14" x14ac:dyDescent="0.25">
      <c r="A245" s="143" t="str">
        <f t="shared" si="9"/>
        <v/>
      </c>
      <c r="B245" s="144" t="str">
        <f t="shared" si="10"/>
        <v/>
      </c>
      <c r="C245" s="35"/>
      <c r="D245" s="13"/>
      <c r="E245" s="35"/>
      <c r="F245" s="45"/>
      <c r="G245" s="45"/>
      <c r="H245" s="45"/>
      <c r="I245" s="75"/>
      <c r="J245" s="145">
        <f t="shared" si="11"/>
        <v>0</v>
      </c>
      <c r="K245" s="154"/>
      <c r="L245" s="64"/>
      <c r="M245" s="260" t="s">
        <v>179</v>
      </c>
      <c r="N245" s="125"/>
    </row>
    <row r="246" spans="1:14" x14ac:dyDescent="0.25">
      <c r="A246" s="143" t="str">
        <f t="shared" si="9"/>
        <v/>
      </c>
      <c r="B246" s="144" t="str">
        <f t="shared" si="10"/>
        <v/>
      </c>
      <c r="C246" s="35"/>
      <c r="D246" s="13"/>
      <c r="E246" s="35"/>
      <c r="F246" s="45"/>
      <c r="G246" s="45"/>
      <c r="H246" s="45"/>
      <c r="I246" s="75"/>
      <c r="J246" s="145">
        <f t="shared" si="11"/>
        <v>0</v>
      </c>
      <c r="K246" s="154"/>
      <c r="L246" s="64"/>
      <c r="M246" s="260" t="s">
        <v>179</v>
      </c>
      <c r="N246" s="125"/>
    </row>
    <row r="247" spans="1:14" x14ac:dyDescent="0.25">
      <c r="A247" s="143" t="str">
        <f t="shared" si="9"/>
        <v/>
      </c>
      <c r="B247" s="144" t="str">
        <f t="shared" si="10"/>
        <v/>
      </c>
      <c r="C247" s="35"/>
      <c r="D247" s="13"/>
      <c r="E247" s="35"/>
      <c r="F247" s="45"/>
      <c r="G247" s="45"/>
      <c r="H247" s="45"/>
      <c r="I247" s="75"/>
      <c r="J247" s="145">
        <f t="shared" si="11"/>
        <v>0</v>
      </c>
      <c r="K247" s="154"/>
      <c r="L247" s="64"/>
      <c r="M247" s="260" t="s">
        <v>179</v>
      </c>
      <c r="N247" s="125"/>
    </row>
    <row r="248" spans="1:14" x14ac:dyDescent="0.25">
      <c r="A248" s="143" t="str">
        <f t="shared" si="9"/>
        <v/>
      </c>
      <c r="B248" s="144" t="str">
        <f t="shared" si="10"/>
        <v/>
      </c>
      <c r="C248" s="35"/>
      <c r="D248" s="13"/>
      <c r="E248" s="35"/>
      <c r="F248" s="45"/>
      <c r="G248" s="45"/>
      <c r="H248" s="45"/>
      <c r="I248" s="75"/>
      <c r="J248" s="145">
        <f t="shared" si="11"/>
        <v>0</v>
      </c>
      <c r="K248" s="154"/>
      <c r="L248" s="64"/>
      <c r="M248" s="260" t="s">
        <v>179</v>
      </c>
      <c r="N248" s="125"/>
    </row>
    <row r="249" spans="1:14" x14ac:dyDescent="0.25">
      <c r="A249" s="143" t="str">
        <f t="shared" si="9"/>
        <v/>
      </c>
      <c r="B249" s="144" t="str">
        <f t="shared" si="10"/>
        <v/>
      </c>
      <c r="C249" s="35"/>
      <c r="D249" s="13"/>
      <c r="E249" s="35"/>
      <c r="F249" s="45"/>
      <c r="G249" s="45"/>
      <c r="H249" s="45"/>
      <c r="I249" s="75"/>
      <c r="J249" s="145">
        <f t="shared" si="11"/>
        <v>0</v>
      </c>
      <c r="K249" s="154"/>
      <c r="L249" s="64"/>
      <c r="M249" s="260" t="s">
        <v>179</v>
      </c>
      <c r="N249" s="125"/>
    </row>
    <row r="250" spans="1:14" x14ac:dyDescent="0.25">
      <c r="A250" s="143" t="str">
        <f t="shared" si="9"/>
        <v/>
      </c>
      <c r="B250" s="144" t="str">
        <f t="shared" si="10"/>
        <v/>
      </c>
      <c r="C250" s="35"/>
      <c r="D250" s="13"/>
      <c r="E250" s="35"/>
      <c r="F250" s="45"/>
      <c r="G250" s="45"/>
      <c r="H250" s="45"/>
      <c r="I250" s="75"/>
      <c r="J250" s="145">
        <f t="shared" si="11"/>
        <v>0</v>
      </c>
      <c r="K250" s="154"/>
      <c r="L250" s="64"/>
      <c r="M250" s="260" t="s">
        <v>179</v>
      </c>
      <c r="N250" s="125"/>
    </row>
    <row r="251" spans="1:14" x14ac:dyDescent="0.25">
      <c r="A251" s="143" t="str">
        <f t="shared" si="9"/>
        <v/>
      </c>
      <c r="B251" s="144" t="str">
        <f t="shared" si="10"/>
        <v/>
      </c>
      <c r="C251" s="35"/>
      <c r="D251" s="13"/>
      <c r="E251" s="35"/>
      <c r="F251" s="45"/>
      <c r="G251" s="45"/>
      <c r="H251" s="45"/>
      <c r="I251" s="75"/>
      <c r="J251" s="145">
        <f t="shared" si="11"/>
        <v>0</v>
      </c>
      <c r="K251" s="154"/>
      <c r="L251" s="64"/>
      <c r="M251" s="260" t="s">
        <v>179</v>
      </c>
      <c r="N251" s="125"/>
    </row>
    <row r="252" spans="1:14" x14ac:dyDescent="0.25">
      <c r="A252" s="143" t="str">
        <f t="shared" si="9"/>
        <v/>
      </c>
      <c r="B252" s="144" t="str">
        <f t="shared" si="10"/>
        <v/>
      </c>
      <c r="C252" s="35"/>
      <c r="D252" s="13"/>
      <c r="E252" s="35"/>
      <c r="F252" s="45"/>
      <c r="G252" s="45"/>
      <c r="H252" s="45"/>
      <c r="I252" s="75"/>
      <c r="J252" s="145">
        <f t="shared" si="11"/>
        <v>0</v>
      </c>
      <c r="K252" s="154"/>
      <c r="L252" s="64"/>
      <c r="M252" s="260" t="s">
        <v>179</v>
      </c>
      <c r="N252" s="125"/>
    </row>
    <row r="253" spans="1:14" x14ac:dyDescent="0.25">
      <c r="A253" s="143" t="str">
        <f t="shared" si="9"/>
        <v/>
      </c>
      <c r="B253" s="144" t="str">
        <f t="shared" si="10"/>
        <v/>
      </c>
      <c r="C253" s="35"/>
      <c r="D253" s="13"/>
      <c r="E253" s="35"/>
      <c r="F253" s="45"/>
      <c r="G253" s="45"/>
      <c r="H253" s="45"/>
      <c r="I253" s="75"/>
      <c r="J253" s="145">
        <f t="shared" si="11"/>
        <v>0</v>
      </c>
      <c r="K253" s="154"/>
      <c r="L253" s="64"/>
      <c r="M253" s="260" t="s">
        <v>179</v>
      </c>
      <c r="N253" s="125"/>
    </row>
    <row r="254" spans="1:14" x14ac:dyDescent="0.25">
      <c r="A254" s="143" t="str">
        <f t="shared" si="9"/>
        <v/>
      </c>
      <c r="B254" s="144" t="str">
        <f t="shared" si="10"/>
        <v/>
      </c>
      <c r="C254" s="35"/>
      <c r="D254" s="13"/>
      <c r="E254" s="35"/>
      <c r="F254" s="45"/>
      <c r="G254" s="45"/>
      <c r="H254" s="45"/>
      <c r="I254" s="75"/>
      <c r="J254" s="145">
        <f t="shared" si="11"/>
        <v>0</v>
      </c>
      <c r="K254" s="154"/>
      <c r="L254" s="64"/>
      <c r="M254" s="260" t="s">
        <v>179</v>
      </c>
      <c r="N254" s="125"/>
    </row>
    <row r="255" spans="1:14" x14ac:dyDescent="0.25">
      <c r="A255" s="143" t="str">
        <f t="shared" si="9"/>
        <v/>
      </c>
      <c r="B255" s="144" t="str">
        <f t="shared" si="10"/>
        <v/>
      </c>
      <c r="C255" s="35"/>
      <c r="D255" s="13"/>
      <c r="E255" s="35"/>
      <c r="F255" s="45"/>
      <c r="G255" s="45"/>
      <c r="H255" s="45"/>
      <c r="I255" s="75"/>
      <c r="J255" s="145">
        <f t="shared" si="11"/>
        <v>0</v>
      </c>
      <c r="K255" s="154"/>
      <c r="L255" s="64"/>
      <c r="M255" s="260" t="s">
        <v>179</v>
      </c>
      <c r="N255" s="125"/>
    </row>
    <row r="256" spans="1:14" x14ac:dyDescent="0.25">
      <c r="A256" s="143" t="str">
        <f t="shared" si="9"/>
        <v/>
      </c>
      <c r="B256" s="144" t="str">
        <f t="shared" si="10"/>
        <v/>
      </c>
      <c r="C256" s="35"/>
      <c r="D256" s="13"/>
      <c r="E256" s="35"/>
      <c r="F256" s="45"/>
      <c r="G256" s="45"/>
      <c r="H256" s="45"/>
      <c r="I256" s="75"/>
      <c r="J256" s="145">
        <f t="shared" si="11"/>
        <v>0</v>
      </c>
      <c r="K256" s="154"/>
      <c r="L256" s="64"/>
      <c r="M256" s="260" t="s">
        <v>179</v>
      </c>
      <c r="N256" s="125"/>
    </row>
    <row r="257" spans="1:14" x14ac:dyDescent="0.25">
      <c r="A257" s="143" t="str">
        <f t="shared" si="9"/>
        <v/>
      </c>
      <c r="B257" s="144" t="str">
        <f t="shared" si="10"/>
        <v/>
      </c>
      <c r="C257" s="35"/>
      <c r="D257" s="13"/>
      <c r="E257" s="35"/>
      <c r="F257" s="45"/>
      <c r="G257" s="45"/>
      <c r="H257" s="45"/>
      <c r="I257" s="75"/>
      <c r="J257" s="145">
        <f t="shared" si="11"/>
        <v>0</v>
      </c>
      <c r="K257" s="154"/>
      <c r="L257" s="64"/>
      <c r="M257" s="260" t="s">
        <v>179</v>
      </c>
      <c r="N257" s="125"/>
    </row>
    <row r="258" spans="1:14" x14ac:dyDescent="0.25">
      <c r="A258" s="143" t="str">
        <f t="shared" si="9"/>
        <v/>
      </c>
      <c r="B258" s="144" t="str">
        <f t="shared" si="10"/>
        <v/>
      </c>
      <c r="C258" s="35"/>
      <c r="D258" s="13"/>
      <c r="E258" s="35"/>
      <c r="F258" s="45"/>
      <c r="G258" s="45"/>
      <c r="H258" s="45"/>
      <c r="I258" s="75"/>
      <c r="J258" s="145">
        <f t="shared" si="11"/>
        <v>0</v>
      </c>
      <c r="K258" s="154"/>
      <c r="L258" s="64"/>
      <c r="M258" s="260" t="s">
        <v>179</v>
      </c>
      <c r="N258" s="125"/>
    </row>
    <row r="259" spans="1:14" x14ac:dyDescent="0.25">
      <c r="A259" s="143" t="str">
        <f t="shared" si="9"/>
        <v/>
      </c>
      <c r="B259" s="144" t="str">
        <f t="shared" si="10"/>
        <v/>
      </c>
      <c r="C259" s="35"/>
      <c r="D259" s="13"/>
      <c r="E259" s="35"/>
      <c r="F259" s="45"/>
      <c r="G259" s="45"/>
      <c r="H259" s="45"/>
      <c r="I259" s="75"/>
      <c r="J259" s="145">
        <f t="shared" si="11"/>
        <v>0</v>
      </c>
      <c r="K259" s="154"/>
      <c r="L259" s="64"/>
      <c r="M259" s="260" t="s">
        <v>179</v>
      </c>
      <c r="N259" s="125"/>
    </row>
    <row r="260" spans="1:14" x14ac:dyDescent="0.25">
      <c r="A260" s="143" t="str">
        <f t="shared" si="9"/>
        <v/>
      </c>
      <c r="B260" s="144" t="str">
        <f t="shared" si="10"/>
        <v/>
      </c>
      <c r="C260" s="35"/>
      <c r="D260" s="13"/>
      <c r="E260" s="35"/>
      <c r="F260" s="45"/>
      <c r="G260" s="45"/>
      <c r="H260" s="45"/>
      <c r="I260" s="75"/>
      <c r="J260" s="145">
        <f t="shared" si="11"/>
        <v>0</v>
      </c>
      <c r="K260" s="154"/>
      <c r="L260" s="64"/>
      <c r="M260" s="260" t="s">
        <v>179</v>
      </c>
      <c r="N260" s="125"/>
    </row>
    <row r="261" spans="1:14" x14ac:dyDescent="0.25">
      <c r="A261" s="143" t="str">
        <f t="shared" si="9"/>
        <v/>
      </c>
      <c r="B261" s="144" t="str">
        <f t="shared" si="10"/>
        <v/>
      </c>
      <c r="C261" s="35"/>
      <c r="D261" s="13"/>
      <c r="E261" s="35"/>
      <c r="F261" s="45"/>
      <c r="G261" s="45"/>
      <c r="H261" s="45"/>
      <c r="I261" s="75"/>
      <c r="J261" s="145">
        <f t="shared" si="11"/>
        <v>0</v>
      </c>
      <c r="K261" s="154"/>
      <c r="L261" s="64"/>
      <c r="M261" s="260" t="s">
        <v>179</v>
      </c>
      <c r="N261" s="125"/>
    </row>
    <row r="262" spans="1:14" x14ac:dyDescent="0.25">
      <c r="A262" s="143" t="str">
        <f t="shared" si="9"/>
        <v/>
      </c>
      <c r="B262" s="144" t="str">
        <f t="shared" si="10"/>
        <v/>
      </c>
      <c r="C262" s="35"/>
      <c r="D262" s="13"/>
      <c r="E262" s="35"/>
      <c r="F262" s="45"/>
      <c r="G262" s="45"/>
      <c r="H262" s="45"/>
      <c r="I262" s="75"/>
      <c r="J262" s="145">
        <f t="shared" si="11"/>
        <v>0</v>
      </c>
      <c r="K262" s="154"/>
      <c r="L262" s="64"/>
      <c r="M262" s="260" t="s">
        <v>179</v>
      </c>
      <c r="N262" s="125"/>
    </row>
    <row r="263" spans="1:14" x14ac:dyDescent="0.25">
      <c r="A263" s="143" t="str">
        <f t="shared" si="9"/>
        <v/>
      </c>
      <c r="B263" s="144" t="str">
        <f t="shared" si="10"/>
        <v/>
      </c>
      <c r="C263" s="35"/>
      <c r="D263" s="13"/>
      <c r="E263" s="35"/>
      <c r="F263" s="45"/>
      <c r="G263" s="45"/>
      <c r="H263" s="45"/>
      <c r="I263" s="75"/>
      <c r="J263" s="145">
        <f t="shared" si="11"/>
        <v>0</v>
      </c>
      <c r="K263" s="154"/>
      <c r="L263" s="64"/>
      <c r="M263" s="260" t="s">
        <v>179</v>
      </c>
      <c r="N263" s="125"/>
    </row>
    <row r="264" spans="1:14" x14ac:dyDescent="0.25">
      <c r="A264" s="143" t="str">
        <f t="shared" si="9"/>
        <v/>
      </c>
      <c r="B264" s="144" t="str">
        <f t="shared" si="10"/>
        <v/>
      </c>
      <c r="C264" s="35"/>
      <c r="D264" s="13"/>
      <c r="E264" s="35"/>
      <c r="F264" s="45"/>
      <c r="G264" s="45"/>
      <c r="H264" s="45"/>
      <c r="I264" s="75"/>
      <c r="J264" s="145">
        <f t="shared" si="11"/>
        <v>0</v>
      </c>
      <c r="K264" s="154"/>
      <c r="L264" s="64"/>
      <c r="M264" s="260" t="s">
        <v>179</v>
      </c>
      <c r="N264" s="125"/>
    </row>
    <row r="265" spans="1:14" x14ac:dyDescent="0.25">
      <c r="A265" s="143" t="str">
        <f t="shared" si="9"/>
        <v/>
      </c>
      <c r="B265" s="144" t="str">
        <f t="shared" si="10"/>
        <v/>
      </c>
      <c r="C265" s="35"/>
      <c r="D265" s="13"/>
      <c r="E265" s="35"/>
      <c r="F265" s="45"/>
      <c r="G265" s="45"/>
      <c r="H265" s="45"/>
      <c r="I265" s="75"/>
      <c r="J265" s="145">
        <f t="shared" si="11"/>
        <v>0</v>
      </c>
      <c r="K265" s="154"/>
      <c r="L265" s="64"/>
      <c r="M265" s="260" t="s">
        <v>179</v>
      </c>
      <c r="N265" s="125"/>
    </row>
    <row r="266" spans="1:14" x14ac:dyDescent="0.25">
      <c r="A266" s="143" t="str">
        <f t="shared" si="9"/>
        <v/>
      </c>
      <c r="B266" s="144" t="str">
        <f t="shared" si="10"/>
        <v/>
      </c>
      <c r="C266" s="35"/>
      <c r="D266" s="13"/>
      <c r="E266" s="35"/>
      <c r="F266" s="45"/>
      <c r="G266" s="45"/>
      <c r="H266" s="45"/>
      <c r="I266" s="75"/>
      <c r="J266" s="145">
        <f t="shared" si="11"/>
        <v>0</v>
      </c>
      <c r="K266" s="154"/>
      <c r="L266" s="64"/>
      <c r="M266" s="260" t="s">
        <v>179</v>
      </c>
      <c r="N266" s="125"/>
    </row>
    <row r="267" spans="1:14" x14ac:dyDescent="0.25">
      <c r="A267" s="143" t="str">
        <f t="shared" si="9"/>
        <v/>
      </c>
      <c r="B267" s="144" t="str">
        <f t="shared" si="10"/>
        <v/>
      </c>
      <c r="C267" s="35"/>
      <c r="D267" s="13"/>
      <c r="E267" s="35"/>
      <c r="F267" s="45"/>
      <c r="G267" s="45"/>
      <c r="H267" s="45"/>
      <c r="I267" s="75"/>
      <c r="J267" s="145">
        <f t="shared" si="11"/>
        <v>0</v>
      </c>
      <c r="K267" s="154"/>
      <c r="L267" s="64"/>
      <c r="M267" s="260" t="s">
        <v>179</v>
      </c>
      <c r="N267" s="125"/>
    </row>
    <row r="268" spans="1:14" x14ac:dyDescent="0.25">
      <c r="A268" s="143" t="str">
        <f t="shared" si="9"/>
        <v/>
      </c>
      <c r="B268" s="144" t="str">
        <f t="shared" si="10"/>
        <v/>
      </c>
      <c r="C268" s="35"/>
      <c r="D268" s="13"/>
      <c r="E268" s="35"/>
      <c r="F268" s="45"/>
      <c r="G268" s="45"/>
      <c r="H268" s="45"/>
      <c r="I268" s="75"/>
      <c r="J268" s="145">
        <f t="shared" si="11"/>
        <v>0</v>
      </c>
      <c r="K268" s="154"/>
      <c r="L268" s="64"/>
      <c r="M268" s="260" t="s">
        <v>179</v>
      </c>
      <c r="N268" s="125"/>
    </row>
    <row r="269" spans="1:14" x14ac:dyDescent="0.25">
      <c r="A269" s="143" t="str">
        <f t="shared" si="9"/>
        <v/>
      </c>
      <c r="B269" s="144" t="str">
        <f t="shared" si="10"/>
        <v/>
      </c>
      <c r="C269" s="35"/>
      <c r="D269" s="13"/>
      <c r="E269" s="35"/>
      <c r="F269" s="45"/>
      <c r="G269" s="45"/>
      <c r="H269" s="45"/>
      <c r="I269" s="75"/>
      <c r="J269" s="145">
        <f t="shared" si="11"/>
        <v>0</v>
      </c>
      <c r="K269" s="154"/>
      <c r="L269" s="64"/>
      <c r="M269" s="260" t="s">
        <v>179</v>
      </c>
      <c r="N269" s="125"/>
    </row>
    <row r="270" spans="1:14" x14ac:dyDescent="0.25">
      <c r="A270" s="143" t="str">
        <f t="shared" ref="A270:A304" si="12">IF(C270="","",CONCATENATE("EA / ",B270))</f>
        <v/>
      </c>
      <c r="B270" s="144" t="str">
        <f t="shared" si="10"/>
        <v/>
      </c>
      <c r="C270" s="35"/>
      <c r="D270" s="13"/>
      <c r="E270" s="35"/>
      <c r="F270" s="45"/>
      <c r="G270" s="45"/>
      <c r="H270" s="45"/>
      <c r="I270" s="75"/>
      <c r="J270" s="145">
        <f t="shared" si="11"/>
        <v>0</v>
      </c>
      <c r="K270" s="154"/>
      <c r="L270" s="64"/>
      <c r="M270" s="260" t="s">
        <v>179</v>
      </c>
      <c r="N270" s="125"/>
    </row>
    <row r="271" spans="1:14" x14ac:dyDescent="0.25">
      <c r="A271" s="143" t="str">
        <f t="shared" si="12"/>
        <v/>
      </c>
      <c r="B271" s="144" t="str">
        <f t="shared" ref="B271:B304" si="13">IF(C271="","",B270+1)</f>
        <v/>
      </c>
      <c r="C271" s="35"/>
      <c r="D271" s="13"/>
      <c r="E271" s="35"/>
      <c r="F271" s="45"/>
      <c r="G271" s="45"/>
      <c r="H271" s="45"/>
      <c r="I271" s="75"/>
      <c r="J271" s="145">
        <f t="shared" si="11"/>
        <v>0</v>
      </c>
      <c r="K271" s="154"/>
      <c r="L271" s="64"/>
      <c r="M271" s="260" t="s">
        <v>179</v>
      </c>
      <c r="N271" s="125"/>
    </row>
    <row r="272" spans="1:14" x14ac:dyDescent="0.25">
      <c r="A272" s="143" t="str">
        <f t="shared" si="12"/>
        <v/>
      </c>
      <c r="B272" s="144" t="str">
        <f t="shared" si="13"/>
        <v/>
      </c>
      <c r="C272" s="35"/>
      <c r="D272" s="13"/>
      <c r="E272" s="35"/>
      <c r="F272" s="45"/>
      <c r="G272" s="45"/>
      <c r="H272" s="45"/>
      <c r="I272" s="75"/>
      <c r="J272" s="145">
        <f t="shared" si="11"/>
        <v>0</v>
      </c>
      <c r="K272" s="154"/>
      <c r="L272" s="64"/>
      <c r="M272" s="260" t="s">
        <v>179</v>
      </c>
      <c r="N272" s="125"/>
    </row>
    <row r="273" spans="1:14" x14ac:dyDescent="0.25">
      <c r="A273" s="143" t="str">
        <f t="shared" si="12"/>
        <v/>
      </c>
      <c r="B273" s="144" t="str">
        <f t="shared" si="13"/>
        <v/>
      </c>
      <c r="C273" s="35"/>
      <c r="D273" s="13"/>
      <c r="E273" s="35"/>
      <c r="F273" s="45"/>
      <c r="G273" s="45"/>
      <c r="H273" s="45"/>
      <c r="I273" s="75"/>
      <c r="J273" s="145">
        <f t="shared" ref="J273:J304" si="14">H273*I273</f>
        <v>0</v>
      </c>
      <c r="K273" s="154"/>
      <c r="L273" s="64"/>
      <c r="M273" s="260" t="s">
        <v>179</v>
      </c>
      <c r="N273" s="125"/>
    </row>
    <row r="274" spans="1:14" x14ac:dyDescent="0.25">
      <c r="A274" s="143" t="str">
        <f t="shared" si="12"/>
        <v/>
      </c>
      <c r="B274" s="144" t="str">
        <f t="shared" si="13"/>
        <v/>
      </c>
      <c r="C274" s="35"/>
      <c r="D274" s="13"/>
      <c r="E274" s="35"/>
      <c r="F274" s="45"/>
      <c r="G274" s="45"/>
      <c r="H274" s="45"/>
      <c r="I274" s="75"/>
      <c r="J274" s="145">
        <f t="shared" si="14"/>
        <v>0</v>
      </c>
      <c r="K274" s="154"/>
      <c r="L274" s="64"/>
      <c r="M274" s="260" t="s">
        <v>179</v>
      </c>
      <c r="N274" s="125"/>
    </row>
    <row r="275" spans="1:14" x14ac:dyDescent="0.25">
      <c r="A275" s="143" t="str">
        <f t="shared" si="12"/>
        <v/>
      </c>
      <c r="B275" s="144" t="str">
        <f t="shared" si="13"/>
        <v/>
      </c>
      <c r="C275" s="35"/>
      <c r="D275" s="13"/>
      <c r="E275" s="35"/>
      <c r="F275" s="45"/>
      <c r="G275" s="45"/>
      <c r="H275" s="45"/>
      <c r="I275" s="75"/>
      <c r="J275" s="145">
        <f t="shared" si="14"/>
        <v>0</v>
      </c>
      <c r="K275" s="154"/>
      <c r="L275" s="64"/>
      <c r="M275" s="260" t="s">
        <v>179</v>
      </c>
      <c r="N275" s="125"/>
    </row>
    <row r="276" spans="1:14" x14ac:dyDescent="0.25">
      <c r="A276" s="143" t="str">
        <f t="shared" si="12"/>
        <v/>
      </c>
      <c r="B276" s="144" t="str">
        <f t="shared" si="13"/>
        <v/>
      </c>
      <c r="C276" s="35"/>
      <c r="D276" s="13"/>
      <c r="E276" s="35"/>
      <c r="F276" s="45"/>
      <c r="G276" s="45"/>
      <c r="H276" s="45"/>
      <c r="I276" s="75"/>
      <c r="J276" s="145">
        <f t="shared" si="14"/>
        <v>0</v>
      </c>
      <c r="K276" s="154"/>
      <c r="L276" s="64"/>
      <c r="M276" s="260" t="s">
        <v>179</v>
      </c>
      <c r="N276" s="125"/>
    </row>
    <row r="277" spans="1:14" x14ac:dyDescent="0.25">
      <c r="A277" s="143" t="str">
        <f t="shared" si="12"/>
        <v/>
      </c>
      <c r="B277" s="144" t="str">
        <f t="shared" si="13"/>
        <v/>
      </c>
      <c r="C277" s="35"/>
      <c r="D277" s="13"/>
      <c r="E277" s="35"/>
      <c r="F277" s="45"/>
      <c r="G277" s="45"/>
      <c r="H277" s="45"/>
      <c r="I277" s="75"/>
      <c r="J277" s="145">
        <f t="shared" si="14"/>
        <v>0</v>
      </c>
      <c r="K277" s="154"/>
      <c r="L277" s="64"/>
      <c r="M277" s="260" t="s">
        <v>179</v>
      </c>
      <c r="N277" s="125"/>
    </row>
    <row r="278" spans="1:14" x14ac:dyDescent="0.25">
      <c r="A278" s="143" t="str">
        <f t="shared" si="12"/>
        <v/>
      </c>
      <c r="B278" s="144" t="str">
        <f t="shared" si="13"/>
        <v/>
      </c>
      <c r="C278" s="35"/>
      <c r="D278" s="13"/>
      <c r="E278" s="35"/>
      <c r="F278" s="45"/>
      <c r="G278" s="45"/>
      <c r="H278" s="45"/>
      <c r="I278" s="75"/>
      <c r="J278" s="145">
        <f t="shared" si="14"/>
        <v>0</v>
      </c>
      <c r="K278" s="154"/>
      <c r="L278" s="64"/>
      <c r="M278" s="260" t="s">
        <v>179</v>
      </c>
      <c r="N278" s="125"/>
    </row>
    <row r="279" spans="1:14" x14ac:dyDescent="0.25">
      <c r="A279" s="143" t="str">
        <f t="shared" si="12"/>
        <v/>
      </c>
      <c r="B279" s="144" t="str">
        <f t="shared" si="13"/>
        <v/>
      </c>
      <c r="C279" s="35"/>
      <c r="D279" s="13"/>
      <c r="E279" s="35"/>
      <c r="F279" s="45"/>
      <c r="G279" s="45"/>
      <c r="H279" s="45"/>
      <c r="I279" s="75"/>
      <c r="J279" s="145">
        <f t="shared" si="14"/>
        <v>0</v>
      </c>
      <c r="K279" s="154"/>
      <c r="L279" s="64"/>
      <c r="M279" s="260" t="s">
        <v>179</v>
      </c>
      <c r="N279" s="125"/>
    </row>
    <row r="280" spans="1:14" x14ac:dyDescent="0.25">
      <c r="A280" s="143" t="str">
        <f t="shared" si="12"/>
        <v/>
      </c>
      <c r="B280" s="144" t="str">
        <f t="shared" si="13"/>
        <v/>
      </c>
      <c r="C280" s="35"/>
      <c r="D280" s="13"/>
      <c r="E280" s="35"/>
      <c r="F280" s="45"/>
      <c r="G280" s="45"/>
      <c r="H280" s="45"/>
      <c r="I280" s="75"/>
      <c r="J280" s="145">
        <f t="shared" si="14"/>
        <v>0</v>
      </c>
      <c r="K280" s="154"/>
      <c r="L280" s="64"/>
      <c r="M280" s="260" t="s">
        <v>179</v>
      </c>
      <c r="N280" s="125"/>
    </row>
    <row r="281" spans="1:14" x14ac:dyDescent="0.25">
      <c r="A281" s="143" t="str">
        <f t="shared" si="12"/>
        <v/>
      </c>
      <c r="B281" s="144" t="str">
        <f t="shared" si="13"/>
        <v/>
      </c>
      <c r="C281" s="35"/>
      <c r="D281" s="13"/>
      <c r="E281" s="35"/>
      <c r="F281" s="45"/>
      <c r="G281" s="45"/>
      <c r="H281" s="45"/>
      <c r="I281" s="75"/>
      <c r="J281" s="145">
        <f t="shared" si="14"/>
        <v>0</v>
      </c>
      <c r="K281" s="154"/>
      <c r="L281" s="64"/>
      <c r="M281" s="260" t="s">
        <v>179</v>
      </c>
      <c r="N281" s="125"/>
    </row>
    <row r="282" spans="1:14" x14ac:dyDescent="0.25">
      <c r="A282" s="143" t="str">
        <f t="shared" si="12"/>
        <v/>
      </c>
      <c r="B282" s="144" t="str">
        <f t="shared" si="13"/>
        <v/>
      </c>
      <c r="C282" s="35"/>
      <c r="D282" s="13"/>
      <c r="E282" s="35"/>
      <c r="F282" s="45"/>
      <c r="G282" s="45"/>
      <c r="H282" s="45"/>
      <c r="I282" s="75"/>
      <c r="J282" s="145">
        <f t="shared" si="14"/>
        <v>0</v>
      </c>
      <c r="K282" s="154"/>
      <c r="L282" s="64"/>
      <c r="M282" s="260" t="s">
        <v>179</v>
      </c>
      <c r="N282" s="125"/>
    </row>
    <row r="283" spans="1:14" x14ac:dyDescent="0.25">
      <c r="A283" s="143" t="str">
        <f t="shared" si="12"/>
        <v/>
      </c>
      <c r="B283" s="144" t="str">
        <f t="shared" si="13"/>
        <v/>
      </c>
      <c r="C283" s="35"/>
      <c r="D283" s="13"/>
      <c r="E283" s="35"/>
      <c r="F283" s="45"/>
      <c r="G283" s="45"/>
      <c r="H283" s="45"/>
      <c r="I283" s="75"/>
      <c r="J283" s="145">
        <f t="shared" si="14"/>
        <v>0</v>
      </c>
      <c r="K283" s="154"/>
      <c r="L283" s="64"/>
      <c r="M283" s="260" t="s">
        <v>179</v>
      </c>
      <c r="N283" s="125"/>
    </row>
    <row r="284" spans="1:14" x14ac:dyDescent="0.25">
      <c r="A284" s="143" t="str">
        <f t="shared" si="12"/>
        <v/>
      </c>
      <c r="B284" s="144" t="str">
        <f t="shared" si="13"/>
        <v/>
      </c>
      <c r="C284" s="35"/>
      <c r="D284" s="13"/>
      <c r="E284" s="35"/>
      <c r="F284" s="45"/>
      <c r="G284" s="45"/>
      <c r="H284" s="45"/>
      <c r="I284" s="75"/>
      <c r="J284" s="145">
        <f t="shared" si="14"/>
        <v>0</v>
      </c>
      <c r="K284" s="154"/>
      <c r="L284" s="64"/>
      <c r="M284" s="260" t="s">
        <v>179</v>
      </c>
      <c r="N284" s="125"/>
    </row>
    <row r="285" spans="1:14" x14ac:dyDescent="0.25">
      <c r="A285" s="143" t="str">
        <f t="shared" si="12"/>
        <v/>
      </c>
      <c r="B285" s="144" t="str">
        <f t="shared" si="13"/>
        <v/>
      </c>
      <c r="C285" s="35"/>
      <c r="D285" s="13"/>
      <c r="E285" s="35"/>
      <c r="F285" s="45"/>
      <c r="G285" s="45"/>
      <c r="H285" s="45"/>
      <c r="I285" s="75"/>
      <c r="J285" s="145">
        <f t="shared" si="14"/>
        <v>0</v>
      </c>
      <c r="K285" s="154"/>
      <c r="L285" s="64"/>
      <c r="M285" s="260" t="s">
        <v>179</v>
      </c>
      <c r="N285" s="125"/>
    </row>
    <row r="286" spans="1:14" x14ac:dyDescent="0.25">
      <c r="A286" s="143" t="str">
        <f t="shared" si="12"/>
        <v/>
      </c>
      <c r="B286" s="144" t="str">
        <f t="shared" si="13"/>
        <v/>
      </c>
      <c r="C286" s="35"/>
      <c r="D286" s="13"/>
      <c r="E286" s="35"/>
      <c r="F286" s="45"/>
      <c r="G286" s="45"/>
      <c r="H286" s="45"/>
      <c r="I286" s="75"/>
      <c r="J286" s="145">
        <f t="shared" si="14"/>
        <v>0</v>
      </c>
      <c r="K286" s="154"/>
      <c r="L286" s="64"/>
      <c r="M286" s="260" t="s">
        <v>179</v>
      </c>
      <c r="N286" s="125"/>
    </row>
    <row r="287" spans="1:14" x14ac:dyDescent="0.25">
      <c r="A287" s="143" t="str">
        <f t="shared" si="12"/>
        <v/>
      </c>
      <c r="B287" s="144" t="str">
        <f t="shared" si="13"/>
        <v/>
      </c>
      <c r="C287" s="35"/>
      <c r="D287" s="13"/>
      <c r="E287" s="35"/>
      <c r="F287" s="45"/>
      <c r="G287" s="45"/>
      <c r="H287" s="45"/>
      <c r="I287" s="75"/>
      <c r="J287" s="145">
        <f t="shared" si="14"/>
        <v>0</v>
      </c>
      <c r="K287" s="154"/>
      <c r="L287" s="64"/>
      <c r="M287" s="260" t="s">
        <v>179</v>
      </c>
      <c r="N287" s="125"/>
    </row>
    <row r="288" spans="1:14" x14ac:dyDescent="0.25">
      <c r="A288" s="143" t="str">
        <f t="shared" si="12"/>
        <v/>
      </c>
      <c r="B288" s="144" t="str">
        <f t="shared" si="13"/>
        <v/>
      </c>
      <c r="C288" s="35"/>
      <c r="D288" s="13"/>
      <c r="E288" s="35"/>
      <c r="F288" s="45"/>
      <c r="G288" s="45"/>
      <c r="H288" s="45"/>
      <c r="I288" s="75"/>
      <c r="J288" s="145">
        <f t="shared" si="14"/>
        <v>0</v>
      </c>
      <c r="K288" s="154"/>
      <c r="L288" s="64"/>
      <c r="M288" s="260" t="s">
        <v>179</v>
      </c>
      <c r="N288" s="125"/>
    </row>
    <row r="289" spans="1:14" x14ac:dyDescent="0.25">
      <c r="A289" s="143" t="str">
        <f t="shared" si="12"/>
        <v/>
      </c>
      <c r="B289" s="144" t="str">
        <f t="shared" si="13"/>
        <v/>
      </c>
      <c r="C289" s="35"/>
      <c r="D289" s="13"/>
      <c r="E289" s="35"/>
      <c r="F289" s="45"/>
      <c r="G289" s="45"/>
      <c r="H289" s="45"/>
      <c r="I289" s="75"/>
      <c r="J289" s="145">
        <f t="shared" si="14"/>
        <v>0</v>
      </c>
      <c r="K289" s="154"/>
      <c r="L289" s="64"/>
      <c r="M289" s="260" t="s">
        <v>179</v>
      </c>
      <c r="N289" s="125"/>
    </row>
    <row r="290" spans="1:14" x14ac:dyDescent="0.25">
      <c r="A290" s="143" t="str">
        <f t="shared" si="12"/>
        <v/>
      </c>
      <c r="B290" s="144" t="str">
        <f t="shared" si="13"/>
        <v/>
      </c>
      <c r="C290" s="35"/>
      <c r="D290" s="13"/>
      <c r="E290" s="35"/>
      <c r="F290" s="45"/>
      <c r="G290" s="45"/>
      <c r="H290" s="45"/>
      <c r="I290" s="75"/>
      <c r="J290" s="145">
        <f t="shared" si="14"/>
        <v>0</v>
      </c>
      <c r="K290" s="154"/>
      <c r="L290" s="64"/>
      <c r="M290" s="260" t="s">
        <v>179</v>
      </c>
      <c r="N290" s="125"/>
    </row>
    <row r="291" spans="1:14" x14ac:dyDescent="0.25">
      <c r="A291" s="143" t="str">
        <f t="shared" si="12"/>
        <v/>
      </c>
      <c r="B291" s="144" t="str">
        <f t="shared" si="13"/>
        <v/>
      </c>
      <c r="C291" s="35"/>
      <c r="D291" s="13"/>
      <c r="E291" s="35"/>
      <c r="F291" s="45"/>
      <c r="G291" s="45"/>
      <c r="H291" s="45"/>
      <c r="I291" s="75"/>
      <c r="J291" s="145">
        <f t="shared" si="14"/>
        <v>0</v>
      </c>
      <c r="K291" s="154"/>
      <c r="L291" s="64"/>
      <c r="M291" s="260" t="s">
        <v>179</v>
      </c>
      <c r="N291" s="125"/>
    </row>
    <row r="292" spans="1:14" x14ac:dyDescent="0.25">
      <c r="A292" s="143" t="str">
        <f t="shared" si="12"/>
        <v/>
      </c>
      <c r="B292" s="144" t="str">
        <f t="shared" si="13"/>
        <v/>
      </c>
      <c r="C292" s="35"/>
      <c r="D292" s="13"/>
      <c r="E292" s="35"/>
      <c r="F292" s="45"/>
      <c r="G292" s="45"/>
      <c r="H292" s="45"/>
      <c r="I292" s="75"/>
      <c r="J292" s="145">
        <f t="shared" si="14"/>
        <v>0</v>
      </c>
      <c r="K292" s="154"/>
      <c r="L292" s="64"/>
      <c r="M292" s="260" t="s">
        <v>179</v>
      </c>
      <c r="N292" s="125"/>
    </row>
    <row r="293" spans="1:14" x14ac:dyDescent="0.25">
      <c r="A293" s="143" t="str">
        <f t="shared" si="12"/>
        <v/>
      </c>
      <c r="B293" s="144" t="str">
        <f t="shared" si="13"/>
        <v/>
      </c>
      <c r="C293" s="35"/>
      <c r="D293" s="13"/>
      <c r="E293" s="35"/>
      <c r="F293" s="45"/>
      <c r="G293" s="45"/>
      <c r="H293" s="45"/>
      <c r="I293" s="75"/>
      <c r="J293" s="145">
        <f t="shared" si="14"/>
        <v>0</v>
      </c>
      <c r="K293" s="154"/>
      <c r="L293" s="64"/>
      <c r="M293" s="260" t="s">
        <v>179</v>
      </c>
      <c r="N293" s="125"/>
    </row>
    <row r="294" spans="1:14" x14ac:dyDescent="0.25">
      <c r="A294" s="143" t="str">
        <f t="shared" si="12"/>
        <v/>
      </c>
      <c r="B294" s="144" t="str">
        <f t="shared" si="13"/>
        <v/>
      </c>
      <c r="C294" s="35"/>
      <c r="D294" s="13"/>
      <c r="E294" s="35"/>
      <c r="F294" s="45"/>
      <c r="G294" s="45"/>
      <c r="H294" s="45"/>
      <c r="I294" s="75"/>
      <c r="J294" s="145">
        <f t="shared" si="14"/>
        <v>0</v>
      </c>
      <c r="K294" s="154"/>
      <c r="L294" s="64"/>
      <c r="M294" s="260" t="s">
        <v>179</v>
      </c>
      <c r="N294" s="125"/>
    </row>
    <row r="295" spans="1:14" x14ac:dyDescent="0.25">
      <c r="A295" s="143" t="str">
        <f t="shared" si="12"/>
        <v/>
      </c>
      <c r="B295" s="144" t="str">
        <f t="shared" si="13"/>
        <v/>
      </c>
      <c r="C295" s="35"/>
      <c r="D295" s="13"/>
      <c r="E295" s="35"/>
      <c r="F295" s="45"/>
      <c r="G295" s="45"/>
      <c r="H295" s="45"/>
      <c r="I295" s="75"/>
      <c r="J295" s="145">
        <f t="shared" si="14"/>
        <v>0</v>
      </c>
      <c r="K295" s="154"/>
      <c r="L295" s="64"/>
      <c r="M295" s="260" t="s">
        <v>179</v>
      </c>
      <c r="N295" s="125"/>
    </row>
    <row r="296" spans="1:14" x14ac:dyDescent="0.25">
      <c r="A296" s="143" t="str">
        <f t="shared" si="12"/>
        <v/>
      </c>
      <c r="B296" s="144" t="str">
        <f t="shared" si="13"/>
        <v/>
      </c>
      <c r="C296" s="35"/>
      <c r="D296" s="13"/>
      <c r="E296" s="35"/>
      <c r="F296" s="45"/>
      <c r="G296" s="45"/>
      <c r="H296" s="45"/>
      <c r="I296" s="75"/>
      <c r="J296" s="145">
        <f t="shared" si="14"/>
        <v>0</v>
      </c>
      <c r="K296" s="154"/>
      <c r="L296" s="64"/>
      <c r="M296" s="260" t="s">
        <v>179</v>
      </c>
      <c r="N296" s="125"/>
    </row>
    <row r="297" spans="1:14" x14ac:dyDescent="0.25">
      <c r="A297" s="143" t="str">
        <f t="shared" si="12"/>
        <v/>
      </c>
      <c r="B297" s="144" t="str">
        <f t="shared" si="13"/>
        <v/>
      </c>
      <c r="C297" s="35"/>
      <c r="D297" s="13"/>
      <c r="E297" s="35"/>
      <c r="F297" s="45"/>
      <c r="G297" s="45"/>
      <c r="H297" s="45"/>
      <c r="I297" s="75"/>
      <c r="J297" s="145">
        <f t="shared" si="14"/>
        <v>0</v>
      </c>
      <c r="K297" s="154"/>
      <c r="L297" s="64"/>
      <c r="M297" s="260" t="s">
        <v>179</v>
      </c>
      <c r="N297" s="125"/>
    </row>
    <row r="298" spans="1:14" x14ac:dyDescent="0.25">
      <c r="A298" s="143" t="str">
        <f t="shared" si="12"/>
        <v/>
      </c>
      <c r="B298" s="144" t="str">
        <f t="shared" si="13"/>
        <v/>
      </c>
      <c r="C298" s="35"/>
      <c r="D298" s="13"/>
      <c r="E298" s="35"/>
      <c r="F298" s="45"/>
      <c r="G298" s="45"/>
      <c r="H298" s="45"/>
      <c r="I298" s="75"/>
      <c r="J298" s="145">
        <f t="shared" si="14"/>
        <v>0</v>
      </c>
      <c r="K298" s="154"/>
      <c r="L298" s="64"/>
      <c r="M298" s="260" t="s">
        <v>179</v>
      </c>
      <c r="N298" s="125"/>
    </row>
    <row r="299" spans="1:14" x14ac:dyDescent="0.25">
      <c r="A299" s="143" t="str">
        <f t="shared" si="12"/>
        <v/>
      </c>
      <c r="B299" s="144" t="str">
        <f t="shared" si="13"/>
        <v/>
      </c>
      <c r="C299" s="35"/>
      <c r="D299" s="13"/>
      <c r="E299" s="35"/>
      <c r="F299" s="45"/>
      <c r="G299" s="45"/>
      <c r="H299" s="45"/>
      <c r="I299" s="75"/>
      <c r="J299" s="145">
        <f t="shared" si="14"/>
        <v>0</v>
      </c>
      <c r="K299" s="154"/>
      <c r="L299" s="64"/>
      <c r="M299" s="260" t="s">
        <v>179</v>
      </c>
      <c r="N299" s="125"/>
    </row>
    <row r="300" spans="1:14" x14ac:dyDescent="0.25">
      <c r="A300" s="143" t="str">
        <f t="shared" si="12"/>
        <v/>
      </c>
      <c r="B300" s="144" t="str">
        <f t="shared" si="13"/>
        <v/>
      </c>
      <c r="C300" s="35"/>
      <c r="D300" s="13"/>
      <c r="E300" s="35"/>
      <c r="F300" s="45"/>
      <c r="G300" s="45"/>
      <c r="H300" s="45"/>
      <c r="I300" s="75"/>
      <c r="J300" s="145">
        <f t="shared" si="14"/>
        <v>0</v>
      </c>
      <c r="K300" s="154"/>
      <c r="L300" s="64"/>
      <c r="M300" s="260" t="s">
        <v>179</v>
      </c>
      <c r="N300" s="125"/>
    </row>
    <row r="301" spans="1:14" x14ac:dyDescent="0.25">
      <c r="A301" s="143" t="str">
        <f t="shared" si="12"/>
        <v/>
      </c>
      <c r="B301" s="144" t="str">
        <f t="shared" si="13"/>
        <v/>
      </c>
      <c r="C301" s="35"/>
      <c r="D301" s="13"/>
      <c r="E301" s="35"/>
      <c r="F301" s="45"/>
      <c r="G301" s="45"/>
      <c r="H301" s="45"/>
      <c r="I301" s="75"/>
      <c r="J301" s="145">
        <f t="shared" si="14"/>
        <v>0</v>
      </c>
      <c r="K301" s="154"/>
      <c r="L301" s="64"/>
      <c r="M301" s="260" t="s">
        <v>179</v>
      </c>
      <c r="N301" s="125"/>
    </row>
    <row r="302" spans="1:14" x14ac:dyDescent="0.25">
      <c r="A302" s="143" t="str">
        <f t="shared" si="12"/>
        <v/>
      </c>
      <c r="B302" s="144" t="str">
        <f t="shared" si="13"/>
        <v/>
      </c>
      <c r="C302" s="35"/>
      <c r="D302" s="13"/>
      <c r="E302" s="35"/>
      <c r="F302" s="45"/>
      <c r="G302" s="45"/>
      <c r="H302" s="45"/>
      <c r="I302" s="75"/>
      <c r="J302" s="145">
        <f t="shared" si="14"/>
        <v>0</v>
      </c>
      <c r="K302" s="154"/>
      <c r="L302" s="64"/>
      <c r="M302" s="260" t="s">
        <v>179</v>
      </c>
      <c r="N302" s="125"/>
    </row>
    <row r="303" spans="1:14" x14ac:dyDescent="0.25">
      <c r="A303" s="143" t="str">
        <f t="shared" si="12"/>
        <v/>
      </c>
      <c r="B303" s="144" t="str">
        <f t="shared" si="13"/>
        <v/>
      </c>
      <c r="C303" s="35"/>
      <c r="D303" s="13"/>
      <c r="E303" s="35"/>
      <c r="F303" s="45"/>
      <c r="G303" s="45"/>
      <c r="H303" s="45"/>
      <c r="I303" s="75"/>
      <c r="J303" s="145">
        <f t="shared" si="14"/>
        <v>0</v>
      </c>
      <c r="K303" s="154"/>
      <c r="L303" s="64"/>
      <c r="M303" s="260" t="s">
        <v>179</v>
      </c>
      <c r="N303" s="125"/>
    </row>
    <row r="304" spans="1:14" x14ac:dyDescent="0.25">
      <c r="A304" s="146" t="str">
        <f t="shared" si="12"/>
        <v/>
      </c>
      <c r="B304" s="147" t="str">
        <f t="shared" si="13"/>
        <v/>
      </c>
      <c r="C304" s="59"/>
      <c r="D304" s="79"/>
      <c r="E304" s="59"/>
      <c r="F304" s="30"/>
      <c r="G304" s="30"/>
      <c r="H304" s="30"/>
      <c r="I304" s="58"/>
      <c r="J304" s="148">
        <f t="shared" si="14"/>
        <v>0</v>
      </c>
      <c r="K304" s="155"/>
      <c r="L304" s="86"/>
      <c r="M304" s="260" t="s">
        <v>179</v>
      </c>
      <c r="N304" s="125"/>
    </row>
  </sheetData>
  <sheetProtection algorithmName="SHA-512" hashValue="10tHy/pvW7yy+7odKvY6JUpjP0Nl3kOnHlPICP21TMuGkSFYHcfFDymSIVeM2ILrsymFgNWraMtogS11D04IHA==" saltValue="vbV5C68ADVaMhKqlXPAiug==" spinCount="100000" sheet="1" objects="1" scenarios="1"/>
  <protectedRanges>
    <protectedRange sqref="L13:L304" name="Bereich1"/>
  </protectedRanges>
  <mergeCells count="3">
    <mergeCell ref="M10:N10"/>
    <mergeCell ref="A8:L8"/>
    <mergeCell ref="K13:K46"/>
  </mergeCells>
  <conditionalFormatting sqref="M13:M304">
    <cfRule type="containsText" dxfId="1447" priority="23" operator="containsText" text="nicht i.O.">
      <formula>NOT(ISERROR(SEARCH("nicht i.O.",M13)))</formula>
    </cfRule>
    <cfRule type="containsText" dxfId="1446" priority="32" operator="containsText" text="in Abklärung">
      <formula>NOT(ISERROR(SEARCH("in Abklärung",M13)))</formula>
    </cfRule>
    <cfRule type="containsText" dxfId="1445" priority="34" operator="containsText" text="i.O.">
      <formula>NOT(ISERROR(SEARCH("i.O.",M13)))</formula>
    </cfRule>
    <cfRule type="containsText" dxfId="1444" priority="35" operator="containsText" text="korrigiert">
      <formula>NOT(ISERROR(SEARCH("korrigiert",M13)))</formula>
    </cfRule>
  </conditionalFormatting>
  <dataValidations count="1">
    <dataValidation type="list" allowBlank="1" showInputMessage="1" showErrorMessage="1" sqref="M13:M304" xr:uid="{00000000-0002-0000-0600-000000000000}">
      <formula1>"',i.O.,in Abklärung,nicht i.O.,korrigiert"</formula1>
    </dataValidation>
  </dataValidations>
  <pageMargins left="0.70866141732283472" right="0.70866141732283472" top="0.78740157480314965" bottom="0.78740157480314965" header="0.31496062992125984" footer="0.31496062992125984"/>
  <pageSetup paperSize="9" scale="86" fitToHeight="0" orientation="landscape" r:id="rId1"/>
  <headerFooter>
    <oddHeader>&amp;LBFE-MP&amp;C &amp;A&amp;R&amp;D</oddHeader>
    <oddFooter>&amp;L&amp;F, &amp;T&amp;RS. &amp;P / &amp;N</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Dropdown!$S$7:$S$15</xm:f>
          </x14:formula1>
          <xm:sqref>E13:E304</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6">
    <tabColor theme="7" tint="0.39997558519241921"/>
    <pageSetUpPr fitToPage="1"/>
  </sheetPr>
  <dimension ref="A1:P306"/>
  <sheetViews>
    <sheetView zoomScale="80" zoomScaleNormal="80" workbookViewId="0">
      <selection activeCell="H12" sqref="H12"/>
    </sheetView>
  </sheetViews>
  <sheetFormatPr baseColWidth="10" defaultColWidth="11.453125" defaultRowHeight="12.5" outlineLevelCol="1" x14ac:dyDescent="0.25"/>
  <cols>
    <col min="1" max="1" width="8.453125" customWidth="1"/>
    <col min="2" max="2" width="5.54296875" customWidth="1"/>
    <col min="3" max="3" width="29.453125" customWidth="1"/>
    <col min="4" max="4" width="25.54296875" customWidth="1"/>
    <col min="5" max="5" width="18.54296875" customWidth="1"/>
    <col min="6" max="7" width="14.54296875" customWidth="1"/>
    <col min="8" max="8" width="14.54296875" style="127" customWidth="1"/>
    <col min="9" max="9" width="9.54296875" customWidth="1"/>
    <col min="10" max="10" width="15.453125" customWidth="1"/>
    <col min="11" max="11" width="12.54296875" customWidth="1"/>
    <col min="12" max="12" width="15.54296875" customWidth="1"/>
    <col min="13" max="13" width="51.54296875" style="55" customWidth="1"/>
    <col min="14" max="14" width="9.54296875" hidden="1" customWidth="1" outlineLevel="1"/>
    <col min="15" max="15" width="27.54296875" hidden="1" customWidth="1" outlineLevel="1"/>
    <col min="16" max="16" width="11.453125" collapsed="1"/>
  </cols>
  <sheetData>
    <row r="1" spans="1:15" ht="20" x14ac:dyDescent="0.4">
      <c r="A1" s="49" t="str">
        <f ca="1">OFFSET(Sprachen!A308,0,'Informazioni generali'!$B$4-1,1,1)</f>
        <v>Impianti terzi per la produzione di elettricità a partire da energie rinnovabili che non beneficiano di sovvenzioni e che fanno parte del servizio universale</v>
      </c>
      <c r="B1" s="49"/>
      <c r="C1" s="49"/>
      <c r="D1" s="49"/>
      <c r="E1" s="49"/>
      <c r="F1" s="49"/>
      <c r="G1" s="49"/>
      <c r="H1" s="49"/>
      <c r="I1" s="49"/>
      <c r="J1" s="49"/>
      <c r="K1" s="49"/>
      <c r="L1" s="49"/>
      <c r="M1" s="49"/>
      <c r="N1" s="49"/>
      <c r="O1" s="122"/>
    </row>
    <row r="2" spans="1:15" ht="12.75" customHeight="1" x14ac:dyDescent="0.25">
      <c r="A2" s="290" t="str">
        <f ca="1">VLOOKUP(_xlfn.SHEET(),Dropdown!$BC$7:$BF$15,'Informazioni generali'!$B$4+1,FALSE)</f>
        <v>Imp. Rinn. Terzi</v>
      </c>
      <c r="I2" s="18"/>
      <c r="J2" s="18"/>
      <c r="K2" s="18"/>
      <c r="L2" s="18"/>
    </row>
    <row r="3" spans="1:15" ht="12.75" customHeight="1" x14ac:dyDescent="0.25">
      <c r="I3" s="18"/>
      <c r="J3" s="18"/>
      <c r="K3" s="18"/>
      <c r="L3" s="18"/>
    </row>
    <row r="4" spans="1:15" x14ac:dyDescent="0.25">
      <c r="A4" s="23" t="str">
        <f ca="1">CONCATENATE(Richiedente!$A$4,": ",Richiedente!$B$4)</f>
        <v>N. domanda: MP.25.xxx</v>
      </c>
      <c r="B4" s="23"/>
      <c r="E4" s="18"/>
      <c r="G4" s="128"/>
      <c r="H4" s="129" t="str">
        <f ca="1">OFFSET(Sprachen!A311,0,'Informazioni generali'!$B$4-1,1,1)</f>
        <v>- Elettricità generata da energie rinnovabili</v>
      </c>
      <c r="M4"/>
    </row>
    <row r="5" spans="1:15" x14ac:dyDescent="0.25">
      <c r="E5" s="18"/>
      <c r="H5" s="129" t="str">
        <f ca="1">OFFSET(Sprachen!A312,0,'Informazioni generali'!$B$4-1,1,1)</f>
        <v>- Non ancora sostenuta (ad es. sistema di rimunerazione per l'immissione di elettricità, contributo d'investimento ecc.)</v>
      </c>
    </row>
    <row r="6" spans="1:15" x14ac:dyDescent="0.25">
      <c r="A6" s="8" t="str">
        <f ca="1">OFFSET(Sprachen!A309,0,'Informazioni generali'!$B$4-1,1,1)</f>
        <v>Riduzione della deduzione per il servizio universale secondo l'articolo 91 capoverso 2 OPEn</v>
      </c>
      <c r="F6" s="128" t="str">
        <f ca="1">OFFSET(Sprachen!A310,0,'Informazioni generali'!$B$4-1,1,1)</f>
        <v xml:space="preserve">Condizioni: </v>
      </c>
      <c r="H6" s="129" t="str">
        <f ca="1">OFFSET(Sprachen!A313,0,'Informazioni generali'!$B$4-1,1,1)</f>
        <v>- Immissione nel servizio universale del richiedente</v>
      </c>
      <c r="M6"/>
    </row>
    <row r="7" spans="1:15" x14ac:dyDescent="0.25">
      <c r="D7" s="130"/>
      <c r="H7" s="129" t="str">
        <f ca="1">OFFSET(Sprachen!A314,0,'Informazioni generali'!$B$4-1,1,1)</f>
        <v>- Contratti a medio e lungo termine, ovvero almeno 3 anni, garanzia di origine compresa</v>
      </c>
      <c r="M7"/>
    </row>
    <row r="8" spans="1:15" x14ac:dyDescent="0.25">
      <c r="D8" s="130"/>
      <c r="H8" s="129" t="str">
        <f ca="1">OFFSET(Sprachen!A315,0,'Informazioni generali'!$B$4-1,1,1)</f>
        <v>- Ritiro dell'elettricità secondo l'articolo 15 LEne</v>
      </c>
      <c r="M8"/>
    </row>
    <row r="9" spans="1:15" x14ac:dyDescent="0.25">
      <c r="D9" s="130"/>
      <c r="H9"/>
      <c r="M9"/>
    </row>
    <row r="10" spans="1:15" ht="54" customHeight="1" x14ac:dyDescent="0.25">
      <c r="A10" s="618" t="str">
        <f ca="1">OFFSET(Sprachen!A316,0,'Informazioni generali'!$B$4-1,1,1)</f>
        <v>Qualora esistano già tabelle di simili impianti, possono essere presentate le medesime anziché inserire ogni singolo impianto nella tabella sottostante. A tale scopo è necessario che:
- le informazioni richieste siano contenute in tali tabelle;
- per ogni tipologia di impianto (impianto idroelettrico di piccola dimensione, impianto eolico, impianto fotovoltaico, ...) vengano presentate tabelle separate;
- per tabella separata siano indicati gli importi totali (MW, GWh), specificando il riferimento a una riga della tabella sottostante.</v>
      </c>
      <c r="B10" s="618"/>
      <c r="C10" s="618"/>
      <c r="D10" s="618"/>
      <c r="E10" s="618"/>
      <c r="F10" s="618"/>
      <c r="G10" s="618"/>
      <c r="H10" s="618"/>
      <c r="I10" s="618"/>
      <c r="J10" s="618"/>
      <c r="K10" s="618"/>
      <c r="L10" s="618"/>
      <c r="M10" s="618"/>
      <c r="N10" s="618"/>
      <c r="O10" s="618"/>
    </row>
    <row r="11" spans="1:15" x14ac:dyDescent="0.25">
      <c r="H11"/>
      <c r="M11"/>
    </row>
    <row r="12" spans="1:15" s="100" customFormat="1" ht="112.5" customHeight="1" x14ac:dyDescent="0.25">
      <c r="A12" s="131" t="str">
        <f ca="1">OFFSET(Sprachen!A317,0,'Informazioni generali'!$B$4-1,1,1)</f>
        <v>Codice</v>
      </c>
      <c r="B12" s="132" t="str">
        <f ca="1">OFFSET(Sprachen!A318,0,'Informazioni generali'!$B$4-1,1,1)</f>
        <v>N.</v>
      </c>
      <c r="C12" s="133" t="str">
        <f ca="1">OFFSET(Sprachen!A319,0,'Informazioni generali'!$B$4-1,1,1)</f>
        <v>Nome impianto</v>
      </c>
      <c r="D12" s="133" t="str">
        <f ca="1">OFFSET(Sprachen!A320,0,'Informazioni generali'!$B$4-1,1,1)</f>
        <v>Ubicazione</v>
      </c>
      <c r="E12" s="133" t="str">
        <f ca="1">OFFSET(Sprachen!A321,0,'Informazioni generali'!$B$4-1,1,1)</f>
        <v>Tipologia di impianto</v>
      </c>
      <c r="F12" s="134" t="str">
        <f ca="1">OFFSET(Sprachen!A322,0,'Informazioni generali'!$B$4-1,1,1)</f>
        <v>Potenza massima erogata dal generatore / inverter</v>
      </c>
      <c r="G12" s="134" t="str">
        <f ca="1">OFFSET(Sprachen!A323,0,'Informazioni generali'!$B$4-1,1,1)</f>
        <v>Impianto idroelettrico di piccola dimensione / potenza meccanica lorda media</v>
      </c>
      <c r="H12" s="276" t="str">
        <f ca="1">OFFSET(Sprachen!A324,0,'Informazioni generali'!$B$4-1,1,1)</f>
        <v>Produzione annua 2024</v>
      </c>
      <c r="I12" s="134" t="str">
        <f ca="1">OFFSET(Sprachen!A325,0,'Informazioni generali'!$B$4-1,1,1)</f>
        <v>Quota del richiedente</v>
      </c>
      <c r="J12" s="134" t="str">
        <f ca="1">OFFSET(Sprachen!A326,0,'Informazioni generali'!$B$4-1,1,1)</f>
        <v>Produzione annua quota del richiedente</v>
      </c>
      <c r="K12" s="133" t="str">
        <f ca="1">OFFSET(Sprachen!A327,0,'Informazioni generali'!$B$4-1,1,1)</f>
        <v>Data contratto d'acquisto</v>
      </c>
      <c r="L12" s="133" t="str">
        <f ca="1">OFFSET(Sprachen!A328,0,'Informazioni generali'!$B$4-1,1,1)</f>
        <v>Commenti UFE</v>
      </c>
      <c r="M12" s="135" t="str">
        <f ca="1">OFFSET(Sprachen!A329,0,'Informazioni generali'!$B$4-1,1,1)</f>
        <v>Commenti richiedente</v>
      </c>
      <c r="N12" s="638" t="s">
        <v>174</v>
      </c>
      <c r="O12" s="638"/>
    </row>
    <row r="13" spans="1:15" ht="13" x14ac:dyDescent="0.3">
      <c r="A13" s="136"/>
      <c r="B13" s="82"/>
      <c r="C13" s="82"/>
      <c r="D13" s="82"/>
      <c r="E13" s="82"/>
      <c r="F13" s="82" t="s">
        <v>6</v>
      </c>
      <c r="G13" s="82" t="s">
        <v>368</v>
      </c>
      <c r="H13" s="82" t="s">
        <v>8</v>
      </c>
      <c r="I13" s="82" t="s">
        <v>4</v>
      </c>
      <c r="J13" s="82" t="s">
        <v>8</v>
      </c>
      <c r="K13" s="82"/>
      <c r="L13" s="82"/>
      <c r="M13" s="137"/>
      <c r="N13" s="138" t="s">
        <v>176</v>
      </c>
      <c r="O13" s="138" t="s">
        <v>175</v>
      </c>
    </row>
    <row r="14" spans="1:15" ht="13" x14ac:dyDescent="0.3">
      <c r="A14" s="139"/>
      <c r="B14" s="66"/>
      <c r="E14" s="140" t="s">
        <v>79</v>
      </c>
      <c r="F14" s="141">
        <f>SUM(F15:F306)</f>
        <v>0</v>
      </c>
      <c r="G14" s="141">
        <f>SUM(G15:G306)</f>
        <v>0</v>
      </c>
      <c r="H14" s="141">
        <f>SUM(H15:H306)</f>
        <v>0</v>
      </c>
      <c r="I14" s="66"/>
      <c r="J14" s="141">
        <f>SUM(J15:J306)</f>
        <v>0</v>
      </c>
      <c r="M14" s="142"/>
    </row>
    <row r="15" spans="1:15" ht="12.75" customHeight="1" x14ac:dyDescent="0.25">
      <c r="A15" s="143" t="str">
        <f>IF(C15="","",CONCATENATE("FA / ",B15))</f>
        <v/>
      </c>
      <c r="B15" s="144" t="str">
        <f>IF(C15="","",1)</f>
        <v/>
      </c>
      <c r="C15" s="13"/>
      <c r="D15" s="13"/>
      <c r="E15" s="35"/>
      <c r="F15" s="92"/>
      <c r="G15" s="92"/>
      <c r="H15" s="45"/>
      <c r="I15" s="38"/>
      <c r="J15" s="145">
        <f>H15*I15</f>
        <v>0</v>
      </c>
      <c r="K15" s="11"/>
      <c r="L15" s="635" t="str">
        <f ca="1">OFFSET(Sprachen!A330,0,'Informazioni generali'!$B$4-1,1,1)</f>
        <v>Accludere in allegato il contratto d'acquisto</v>
      </c>
      <c r="M15" s="67"/>
      <c r="N15" s="260" t="s">
        <v>179</v>
      </c>
      <c r="O15" s="98"/>
    </row>
    <row r="16" spans="1:15" x14ac:dyDescent="0.25">
      <c r="A16" s="143" t="str">
        <f t="shared" ref="A16:A79" si="0">IF(C16="","",CONCATENATE("FA / ",B16))</f>
        <v/>
      </c>
      <c r="B16" s="144" t="str">
        <f>IF(C16="","",B15+1)</f>
        <v/>
      </c>
      <c r="C16" s="13"/>
      <c r="D16" s="13"/>
      <c r="E16" s="35"/>
      <c r="F16" s="92"/>
      <c r="G16" s="92"/>
      <c r="H16" s="45"/>
      <c r="I16" s="75"/>
      <c r="J16" s="145">
        <f t="shared" ref="J16:J79" si="1">H16*I16</f>
        <v>0</v>
      </c>
      <c r="K16" s="11"/>
      <c r="L16" s="636"/>
      <c r="M16" s="67"/>
      <c r="N16" s="260" t="s">
        <v>179</v>
      </c>
      <c r="O16" s="98"/>
    </row>
    <row r="17" spans="1:15" x14ac:dyDescent="0.25">
      <c r="A17" s="143" t="str">
        <f t="shared" si="0"/>
        <v/>
      </c>
      <c r="B17" s="144" t="str">
        <f t="shared" ref="B17:B80" si="2">IF(C17="","",B16+1)</f>
        <v/>
      </c>
      <c r="C17" s="13"/>
      <c r="D17" s="13"/>
      <c r="E17" s="35"/>
      <c r="F17" s="92"/>
      <c r="G17" s="92"/>
      <c r="H17" s="45"/>
      <c r="I17" s="75"/>
      <c r="J17" s="145">
        <f t="shared" si="1"/>
        <v>0</v>
      </c>
      <c r="K17" s="11"/>
      <c r="L17" s="636"/>
      <c r="M17" s="67"/>
      <c r="N17" s="260" t="s">
        <v>179</v>
      </c>
      <c r="O17" s="98"/>
    </row>
    <row r="18" spans="1:15" x14ac:dyDescent="0.25">
      <c r="A18" s="143" t="str">
        <f t="shared" si="0"/>
        <v/>
      </c>
      <c r="B18" s="144" t="str">
        <f t="shared" si="2"/>
        <v/>
      </c>
      <c r="C18" s="13"/>
      <c r="D18" s="13"/>
      <c r="E18" s="35"/>
      <c r="F18" s="92"/>
      <c r="G18" s="92"/>
      <c r="H18" s="45"/>
      <c r="I18" s="75"/>
      <c r="J18" s="145">
        <f t="shared" si="1"/>
        <v>0</v>
      </c>
      <c r="K18" s="11"/>
      <c r="L18" s="636"/>
      <c r="M18" s="67"/>
      <c r="N18" s="260" t="s">
        <v>179</v>
      </c>
      <c r="O18" s="98"/>
    </row>
    <row r="19" spans="1:15" x14ac:dyDescent="0.25">
      <c r="A19" s="143" t="str">
        <f t="shared" si="0"/>
        <v/>
      </c>
      <c r="B19" s="144" t="str">
        <f t="shared" si="2"/>
        <v/>
      </c>
      <c r="C19" s="13"/>
      <c r="D19" s="13"/>
      <c r="E19" s="35"/>
      <c r="F19" s="92"/>
      <c r="G19" s="92"/>
      <c r="H19" s="45"/>
      <c r="I19" s="75"/>
      <c r="J19" s="145">
        <f t="shared" si="1"/>
        <v>0</v>
      </c>
      <c r="K19" s="11"/>
      <c r="L19" s="636"/>
      <c r="M19" s="67"/>
      <c r="N19" s="260" t="s">
        <v>179</v>
      </c>
      <c r="O19" s="98"/>
    </row>
    <row r="20" spans="1:15" x14ac:dyDescent="0.25">
      <c r="A20" s="143" t="str">
        <f t="shared" si="0"/>
        <v/>
      </c>
      <c r="B20" s="144" t="str">
        <f t="shared" si="2"/>
        <v/>
      </c>
      <c r="C20" s="13"/>
      <c r="D20" s="13"/>
      <c r="E20" s="35"/>
      <c r="F20" s="92"/>
      <c r="G20" s="92"/>
      <c r="H20" s="45"/>
      <c r="I20" s="75"/>
      <c r="J20" s="145">
        <f t="shared" si="1"/>
        <v>0</v>
      </c>
      <c r="K20" s="11"/>
      <c r="L20" s="636"/>
      <c r="M20" s="67"/>
      <c r="N20" s="260" t="s">
        <v>179</v>
      </c>
      <c r="O20" s="98"/>
    </row>
    <row r="21" spans="1:15" x14ac:dyDescent="0.25">
      <c r="A21" s="143" t="str">
        <f t="shared" si="0"/>
        <v/>
      </c>
      <c r="B21" s="144" t="str">
        <f t="shared" si="2"/>
        <v/>
      </c>
      <c r="C21" s="13"/>
      <c r="D21" s="13"/>
      <c r="E21" s="35"/>
      <c r="F21" s="92"/>
      <c r="G21" s="92"/>
      <c r="H21" s="45"/>
      <c r="I21" s="75"/>
      <c r="J21" s="145">
        <f t="shared" si="1"/>
        <v>0</v>
      </c>
      <c r="K21" s="11"/>
      <c r="L21" s="636"/>
      <c r="M21" s="67"/>
      <c r="N21" s="260" t="s">
        <v>179</v>
      </c>
      <c r="O21" s="98"/>
    </row>
    <row r="22" spans="1:15" x14ac:dyDescent="0.25">
      <c r="A22" s="143" t="str">
        <f t="shared" si="0"/>
        <v/>
      </c>
      <c r="B22" s="144" t="str">
        <f t="shared" si="2"/>
        <v/>
      </c>
      <c r="C22" s="13"/>
      <c r="D22" s="13"/>
      <c r="E22" s="35"/>
      <c r="F22" s="92"/>
      <c r="G22" s="92"/>
      <c r="H22" s="45"/>
      <c r="I22" s="75"/>
      <c r="J22" s="145">
        <f t="shared" si="1"/>
        <v>0</v>
      </c>
      <c r="K22" s="11"/>
      <c r="L22" s="636"/>
      <c r="M22" s="67"/>
      <c r="N22" s="260" t="s">
        <v>179</v>
      </c>
      <c r="O22" s="98"/>
    </row>
    <row r="23" spans="1:15" x14ac:dyDescent="0.25">
      <c r="A23" s="143" t="str">
        <f t="shared" si="0"/>
        <v/>
      </c>
      <c r="B23" s="144" t="str">
        <f t="shared" si="2"/>
        <v/>
      </c>
      <c r="C23" s="13"/>
      <c r="D23" s="13"/>
      <c r="E23" s="35"/>
      <c r="F23" s="92"/>
      <c r="G23" s="92"/>
      <c r="H23" s="45"/>
      <c r="I23" s="75"/>
      <c r="J23" s="145">
        <f t="shared" si="1"/>
        <v>0</v>
      </c>
      <c r="K23" s="11"/>
      <c r="L23" s="636"/>
      <c r="M23" s="67"/>
      <c r="N23" s="260" t="s">
        <v>179</v>
      </c>
      <c r="O23" s="98"/>
    </row>
    <row r="24" spans="1:15" x14ac:dyDescent="0.25">
      <c r="A24" s="143" t="str">
        <f t="shared" si="0"/>
        <v/>
      </c>
      <c r="B24" s="144" t="str">
        <f t="shared" si="2"/>
        <v/>
      </c>
      <c r="C24" s="13"/>
      <c r="D24" s="13"/>
      <c r="E24" s="35"/>
      <c r="F24" s="92"/>
      <c r="G24" s="92"/>
      <c r="H24" s="45"/>
      <c r="I24" s="75"/>
      <c r="J24" s="145">
        <f t="shared" si="1"/>
        <v>0</v>
      </c>
      <c r="K24" s="11"/>
      <c r="L24" s="636"/>
      <c r="M24" s="67"/>
      <c r="N24" s="260" t="s">
        <v>179</v>
      </c>
      <c r="O24" s="98"/>
    </row>
    <row r="25" spans="1:15" x14ac:dyDescent="0.25">
      <c r="A25" s="143" t="str">
        <f t="shared" si="0"/>
        <v/>
      </c>
      <c r="B25" s="144" t="str">
        <f t="shared" si="2"/>
        <v/>
      </c>
      <c r="C25" s="13"/>
      <c r="D25" s="13"/>
      <c r="E25" s="35"/>
      <c r="F25" s="92"/>
      <c r="G25" s="92"/>
      <c r="H25" s="45"/>
      <c r="I25" s="75"/>
      <c r="J25" s="145">
        <f t="shared" si="1"/>
        <v>0</v>
      </c>
      <c r="K25" s="11"/>
      <c r="L25" s="636"/>
      <c r="M25" s="67"/>
      <c r="N25" s="260" t="s">
        <v>179</v>
      </c>
      <c r="O25" s="98"/>
    </row>
    <row r="26" spans="1:15" x14ac:dyDescent="0.25">
      <c r="A26" s="143" t="str">
        <f t="shared" ref="A26:A31" si="3">IF(C26="","",CONCATENATE("FA / ",B26))</f>
        <v/>
      </c>
      <c r="B26" s="144" t="str">
        <f t="shared" ref="B26:B31" si="4">IF(C26="","",B25+1)</f>
        <v/>
      </c>
      <c r="C26" s="13"/>
      <c r="D26" s="13"/>
      <c r="E26" s="35"/>
      <c r="F26" s="92"/>
      <c r="G26" s="92"/>
      <c r="H26" s="45"/>
      <c r="I26" s="75"/>
      <c r="J26" s="145">
        <f t="shared" si="1"/>
        <v>0</v>
      </c>
      <c r="K26" s="11"/>
      <c r="L26" s="636"/>
      <c r="M26" s="67"/>
      <c r="N26" s="260" t="s">
        <v>179</v>
      </c>
      <c r="O26" s="98"/>
    </row>
    <row r="27" spans="1:15" x14ac:dyDescent="0.25">
      <c r="A27" s="143" t="str">
        <f t="shared" si="3"/>
        <v/>
      </c>
      <c r="B27" s="144" t="str">
        <f t="shared" si="4"/>
        <v/>
      </c>
      <c r="C27" s="13"/>
      <c r="D27" s="13"/>
      <c r="E27" s="35"/>
      <c r="F27" s="92"/>
      <c r="G27" s="92"/>
      <c r="H27" s="45"/>
      <c r="I27" s="75"/>
      <c r="J27" s="145">
        <f t="shared" si="1"/>
        <v>0</v>
      </c>
      <c r="K27" s="11"/>
      <c r="L27" s="636"/>
      <c r="M27" s="67"/>
      <c r="N27" s="260" t="s">
        <v>179</v>
      </c>
      <c r="O27" s="98"/>
    </row>
    <row r="28" spans="1:15" x14ac:dyDescent="0.25">
      <c r="A28" s="143" t="str">
        <f t="shared" si="3"/>
        <v/>
      </c>
      <c r="B28" s="144" t="str">
        <f t="shared" si="4"/>
        <v/>
      </c>
      <c r="C28" s="13"/>
      <c r="D28" s="13"/>
      <c r="E28" s="35"/>
      <c r="F28" s="92"/>
      <c r="G28" s="92"/>
      <c r="H28" s="45"/>
      <c r="I28" s="75"/>
      <c r="J28" s="145">
        <f t="shared" si="1"/>
        <v>0</v>
      </c>
      <c r="K28" s="11"/>
      <c r="L28" s="636"/>
      <c r="M28" s="67"/>
      <c r="N28" s="260" t="s">
        <v>179</v>
      </c>
      <c r="O28" s="98"/>
    </row>
    <row r="29" spans="1:15" x14ac:dyDescent="0.25">
      <c r="A29" s="143" t="str">
        <f t="shared" si="3"/>
        <v/>
      </c>
      <c r="B29" s="144" t="str">
        <f t="shared" si="4"/>
        <v/>
      </c>
      <c r="C29" s="13"/>
      <c r="D29" s="13"/>
      <c r="E29" s="35"/>
      <c r="F29" s="92"/>
      <c r="G29" s="92"/>
      <c r="H29" s="45"/>
      <c r="I29" s="75"/>
      <c r="J29" s="145">
        <f t="shared" si="1"/>
        <v>0</v>
      </c>
      <c r="K29" s="11"/>
      <c r="L29" s="636"/>
      <c r="M29" s="67"/>
      <c r="N29" s="260" t="s">
        <v>179</v>
      </c>
      <c r="O29" s="98"/>
    </row>
    <row r="30" spans="1:15" x14ac:dyDescent="0.25">
      <c r="A30" s="143" t="str">
        <f t="shared" si="3"/>
        <v/>
      </c>
      <c r="B30" s="144" t="str">
        <f t="shared" si="4"/>
        <v/>
      </c>
      <c r="C30" s="13"/>
      <c r="D30" s="13"/>
      <c r="E30" s="35"/>
      <c r="F30" s="92"/>
      <c r="G30" s="92"/>
      <c r="H30" s="45"/>
      <c r="I30" s="75"/>
      <c r="J30" s="145">
        <f t="shared" si="1"/>
        <v>0</v>
      </c>
      <c r="K30" s="11"/>
      <c r="L30" s="636"/>
      <c r="M30" s="67"/>
      <c r="N30" s="260" t="s">
        <v>179</v>
      </c>
      <c r="O30" s="98"/>
    </row>
    <row r="31" spans="1:15" x14ac:dyDescent="0.25">
      <c r="A31" s="143" t="str">
        <f t="shared" si="3"/>
        <v/>
      </c>
      <c r="B31" s="144" t="str">
        <f t="shared" si="4"/>
        <v/>
      </c>
      <c r="C31" s="13"/>
      <c r="D31" s="13"/>
      <c r="E31" s="35"/>
      <c r="F31" s="92"/>
      <c r="G31" s="92"/>
      <c r="H31" s="45"/>
      <c r="I31" s="75"/>
      <c r="J31" s="145">
        <f t="shared" si="1"/>
        <v>0</v>
      </c>
      <c r="K31" s="11"/>
      <c r="L31" s="636"/>
      <c r="M31" s="67"/>
      <c r="N31" s="260" t="s">
        <v>179</v>
      </c>
      <c r="O31" s="98"/>
    </row>
    <row r="32" spans="1:15" x14ac:dyDescent="0.25">
      <c r="A32" s="143" t="str">
        <f t="shared" si="0"/>
        <v/>
      </c>
      <c r="B32" s="144" t="str">
        <f t="shared" si="2"/>
        <v/>
      </c>
      <c r="C32" s="13"/>
      <c r="D32" s="13"/>
      <c r="E32" s="35"/>
      <c r="F32" s="92"/>
      <c r="G32" s="92"/>
      <c r="H32" s="45"/>
      <c r="I32" s="75"/>
      <c r="J32" s="145">
        <f t="shared" si="1"/>
        <v>0</v>
      </c>
      <c r="K32" s="11"/>
      <c r="L32" s="636"/>
      <c r="M32" s="67"/>
      <c r="N32" s="260" t="s">
        <v>179</v>
      </c>
      <c r="O32" s="98"/>
    </row>
    <row r="33" spans="1:15" ht="12.75" customHeight="1" x14ac:dyDescent="0.25">
      <c r="A33" s="143" t="str">
        <f t="shared" si="0"/>
        <v/>
      </c>
      <c r="B33" s="144" t="str">
        <f t="shared" si="2"/>
        <v/>
      </c>
      <c r="C33" s="13"/>
      <c r="D33" s="13"/>
      <c r="E33" s="35"/>
      <c r="F33" s="92"/>
      <c r="G33" s="92"/>
      <c r="H33" s="45"/>
      <c r="I33" s="75"/>
      <c r="J33" s="145">
        <f t="shared" si="1"/>
        <v>0</v>
      </c>
      <c r="K33" s="11"/>
      <c r="L33" s="636"/>
      <c r="M33" s="67"/>
      <c r="N33" s="260" t="s">
        <v>179</v>
      </c>
      <c r="O33" s="98"/>
    </row>
    <row r="34" spans="1:15" x14ac:dyDescent="0.25">
      <c r="A34" s="143" t="str">
        <f t="shared" si="0"/>
        <v/>
      </c>
      <c r="B34" s="144" t="str">
        <f t="shared" si="2"/>
        <v/>
      </c>
      <c r="C34" s="13"/>
      <c r="D34" s="13"/>
      <c r="E34" s="35"/>
      <c r="F34" s="92"/>
      <c r="G34" s="92"/>
      <c r="H34" s="45"/>
      <c r="I34" s="75"/>
      <c r="J34" s="145">
        <f t="shared" si="1"/>
        <v>0</v>
      </c>
      <c r="K34" s="11"/>
      <c r="L34" s="636"/>
      <c r="M34" s="67"/>
      <c r="N34" s="260" t="s">
        <v>179</v>
      </c>
      <c r="O34" s="98"/>
    </row>
    <row r="35" spans="1:15" x14ac:dyDescent="0.25">
      <c r="A35" s="143" t="str">
        <f>IF(C35="","",CONCATENATE("FA / ",B35))</f>
        <v/>
      </c>
      <c r="B35" s="144" t="str">
        <f t="shared" si="2"/>
        <v/>
      </c>
      <c r="C35" s="13"/>
      <c r="D35" s="13"/>
      <c r="E35" s="35"/>
      <c r="F35" s="92"/>
      <c r="G35" s="92"/>
      <c r="H35" s="45"/>
      <c r="I35" s="75"/>
      <c r="J35" s="145">
        <f t="shared" si="1"/>
        <v>0</v>
      </c>
      <c r="K35" s="11"/>
      <c r="L35" s="636"/>
      <c r="M35" s="67"/>
      <c r="N35" s="260" t="s">
        <v>179</v>
      </c>
      <c r="O35" s="98"/>
    </row>
    <row r="36" spans="1:15" x14ac:dyDescent="0.25">
      <c r="A36" s="143" t="str">
        <f t="shared" si="0"/>
        <v/>
      </c>
      <c r="B36" s="144" t="str">
        <f t="shared" si="2"/>
        <v/>
      </c>
      <c r="C36" s="13"/>
      <c r="D36" s="13"/>
      <c r="E36" s="35"/>
      <c r="F36" s="92"/>
      <c r="G36" s="92"/>
      <c r="H36" s="45"/>
      <c r="I36" s="75"/>
      <c r="J36" s="145">
        <f t="shared" si="1"/>
        <v>0</v>
      </c>
      <c r="K36" s="11"/>
      <c r="L36" s="636"/>
      <c r="M36" s="67"/>
      <c r="N36" s="260" t="s">
        <v>179</v>
      </c>
      <c r="O36" s="98"/>
    </row>
    <row r="37" spans="1:15" x14ac:dyDescent="0.25">
      <c r="A37" s="143" t="str">
        <f t="shared" si="0"/>
        <v/>
      </c>
      <c r="B37" s="144" t="str">
        <f t="shared" si="2"/>
        <v/>
      </c>
      <c r="C37" s="13"/>
      <c r="D37" s="13"/>
      <c r="E37" s="35"/>
      <c r="F37" s="92"/>
      <c r="G37" s="92"/>
      <c r="H37" s="45"/>
      <c r="I37" s="75"/>
      <c r="J37" s="145">
        <f t="shared" si="1"/>
        <v>0</v>
      </c>
      <c r="K37" s="11"/>
      <c r="L37" s="636"/>
      <c r="M37" s="67"/>
      <c r="N37" s="260" t="s">
        <v>179</v>
      </c>
      <c r="O37" s="98"/>
    </row>
    <row r="38" spans="1:15" x14ac:dyDescent="0.25">
      <c r="A38" s="143" t="str">
        <f t="shared" si="0"/>
        <v/>
      </c>
      <c r="B38" s="144" t="str">
        <f t="shared" si="2"/>
        <v/>
      </c>
      <c r="C38" s="13"/>
      <c r="D38" s="13"/>
      <c r="E38" s="35"/>
      <c r="F38" s="92"/>
      <c r="G38" s="92"/>
      <c r="H38" s="45"/>
      <c r="I38" s="75"/>
      <c r="J38" s="145">
        <f t="shared" si="1"/>
        <v>0</v>
      </c>
      <c r="K38" s="11"/>
      <c r="L38" s="636"/>
      <c r="M38" s="67"/>
      <c r="N38" s="260" t="s">
        <v>179</v>
      </c>
      <c r="O38" s="98"/>
    </row>
    <row r="39" spans="1:15" x14ac:dyDescent="0.25">
      <c r="A39" s="143" t="str">
        <f t="shared" si="0"/>
        <v/>
      </c>
      <c r="B39" s="144" t="str">
        <f t="shared" si="2"/>
        <v/>
      </c>
      <c r="C39" s="13"/>
      <c r="D39" s="13"/>
      <c r="E39" s="35"/>
      <c r="F39" s="92"/>
      <c r="G39" s="92"/>
      <c r="H39" s="45"/>
      <c r="I39" s="75"/>
      <c r="J39" s="145">
        <f t="shared" si="1"/>
        <v>0</v>
      </c>
      <c r="K39" s="11"/>
      <c r="L39" s="636"/>
      <c r="M39" s="67"/>
      <c r="N39" s="260" t="s">
        <v>179</v>
      </c>
      <c r="O39" s="98"/>
    </row>
    <row r="40" spans="1:15" x14ac:dyDescent="0.25">
      <c r="A40" s="143" t="str">
        <f t="shared" si="0"/>
        <v/>
      </c>
      <c r="B40" s="144" t="str">
        <f t="shared" si="2"/>
        <v/>
      </c>
      <c r="C40" s="13"/>
      <c r="D40" s="13"/>
      <c r="E40" s="35"/>
      <c r="F40" s="92"/>
      <c r="G40" s="92"/>
      <c r="H40" s="45"/>
      <c r="I40" s="75"/>
      <c r="J40" s="145">
        <f t="shared" si="1"/>
        <v>0</v>
      </c>
      <c r="K40" s="11"/>
      <c r="L40" s="636"/>
      <c r="M40" s="67"/>
      <c r="N40" s="260" t="s">
        <v>179</v>
      </c>
      <c r="O40" s="98"/>
    </row>
    <row r="41" spans="1:15" x14ac:dyDescent="0.25">
      <c r="A41" s="143" t="str">
        <f t="shared" si="0"/>
        <v/>
      </c>
      <c r="B41" s="144" t="str">
        <f t="shared" si="2"/>
        <v/>
      </c>
      <c r="C41" s="13"/>
      <c r="D41" s="13"/>
      <c r="E41" s="35"/>
      <c r="F41" s="92"/>
      <c r="G41" s="92"/>
      <c r="H41" s="45"/>
      <c r="I41" s="75"/>
      <c r="J41" s="145">
        <f t="shared" si="1"/>
        <v>0</v>
      </c>
      <c r="K41" s="11"/>
      <c r="L41" s="636"/>
      <c r="M41" s="67"/>
      <c r="N41" s="260" t="s">
        <v>179</v>
      </c>
      <c r="O41" s="98"/>
    </row>
    <row r="42" spans="1:15" x14ac:dyDescent="0.25">
      <c r="A42" s="143" t="str">
        <f t="shared" si="0"/>
        <v/>
      </c>
      <c r="B42" s="144" t="str">
        <f t="shared" si="2"/>
        <v/>
      </c>
      <c r="C42" s="13"/>
      <c r="D42" s="13"/>
      <c r="E42" s="35"/>
      <c r="F42" s="92"/>
      <c r="G42" s="92"/>
      <c r="H42" s="45"/>
      <c r="I42" s="75"/>
      <c r="J42" s="145">
        <f t="shared" si="1"/>
        <v>0</v>
      </c>
      <c r="K42" s="11"/>
      <c r="L42" s="636"/>
      <c r="M42" s="67"/>
      <c r="N42" s="260" t="s">
        <v>179</v>
      </c>
      <c r="O42" s="98"/>
    </row>
    <row r="43" spans="1:15" x14ac:dyDescent="0.25">
      <c r="A43" s="143" t="str">
        <f t="shared" si="0"/>
        <v/>
      </c>
      <c r="B43" s="144" t="str">
        <f t="shared" si="2"/>
        <v/>
      </c>
      <c r="C43" s="13"/>
      <c r="D43" s="13"/>
      <c r="E43" s="35"/>
      <c r="F43" s="92"/>
      <c r="G43" s="92"/>
      <c r="H43" s="45"/>
      <c r="I43" s="75"/>
      <c r="J43" s="145">
        <f t="shared" si="1"/>
        <v>0</v>
      </c>
      <c r="K43" s="11"/>
      <c r="L43" s="636"/>
      <c r="M43" s="67"/>
      <c r="N43" s="260" t="s">
        <v>179</v>
      </c>
      <c r="O43" s="98"/>
    </row>
    <row r="44" spans="1:15" x14ac:dyDescent="0.25">
      <c r="A44" s="143" t="str">
        <f t="shared" si="0"/>
        <v/>
      </c>
      <c r="B44" s="144" t="str">
        <f t="shared" si="2"/>
        <v/>
      </c>
      <c r="C44" s="13"/>
      <c r="D44" s="13"/>
      <c r="E44" s="35"/>
      <c r="F44" s="92"/>
      <c r="G44" s="92"/>
      <c r="H44" s="45"/>
      <c r="I44" s="75"/>
      <c r="J44" s="145">
        <f t="shared" si="1"/>
        <v>0</v>
      </c>
      <c r="K44" s="11"/>
      <c r="L44" s="636"/>
      <c r="M44" s="67"/>
      <c r="N44" s="260" t="s">
        <v>179</v>
      </c>
      <c r="O44" s="98"/>
    </row>
    <row r="45" spans="1:15" x14ac:dyDescent="0.25">
      <c r="A45" s="143" t="str">
        <f t="shared" si="0"/>
        <v/>
      </c>
      <c r="B45" s="144" t="str">
        <f t="shared" si="2"/>
        <v/>
      </c>
      <c r="C45" s="13"/>
      <c r="D45" s="13"/>
      <c r="E45" s="35"/>
      <c r="F45" s="92"/>
      <c r="G45" s="92"/>
      <c r="H45" s="45"/>
      <c r="I45" s="75"/>
      <c r="J45" s="145">
        <f t="shared" si="1"/>
        <v>0</v>
      </c>
      <c r="K45" s="11"/>
      <c r="L45" s="636"/>
      <c r="M45" s="67"/>
      <c r="N45" s="260" t="s">
        <v>179</v>
      </c>
      <c r="O45" s="98"/>
    </row>
    <row r="46" spans="1:15" x14ac:dyDescent="0.25">
      <c r="A46" s="143" t="str">
        <f t="shared" si="0"/>
        <v/>
      </c>
      <c r="B46" s="144" t="str">
        <f t="shared" si="2"/>
        <v/>
      </c>
      <c r="C46" s="13"/>
      <c r="D46" s="13"/>
      <c r="E46" s="35"/>
      <c r="F46" s="92"/>
      <c r="G46" s="92"/>
      <c r="H46" s="45"/>
      <c r="I46" s="75"/>
      <c r="J46" s="145">
        <f t="shared" si="1"/>
        <v>0</v>
      </c>
      <c r="K46" s="11"/>
      <c r="L46" s="636"/>
      <c r="M46" s="67"/>
      <c r="N46" s="260" t="s">
        <v>179</v>
      </c>
      <c r="O46" s="98"/>
    </row>
    <row r="47" spans="1:15" x14ac:dyDescent="0.25">
      <c r="A47" s="143" t="str">
        <f t="shared" si="0"/>
        <v/>
      </c>
      <c r="B47" s="144" t="str">
        <f t="shared" si="2"/>
        <v/>
      </c>
      <c r="C47" s="13"/>
      <c r="D47" s="13"/>
      <c r="E47" s="35"/>
      <c r="F47" s="92"/>
      <c r="G47" s="92"/>
      <c r="H47" s="45"/>
      <c r="I47" s="75"/>
      <c r="J47" s="145">
        <f t="shared" si="1"/>
        <v>0</v>
      </c>
      <c r="K47" s="11"/>
      <c r="L47" s="636"/>
      <c r="M47" s="67"/>
      <c r="N47" s="260" t="s">
        <v>179</v>
      </c>
      <c r="O47" s="98"/>
    </row>
    <row r="48" spans="1:15" x14ac:dyDescent="0.25">
      <c r="A48" s="143" t="str">
        <f t="shared" si="0"/>
        <v/>
      </c>
      <c r="B48" s="144" t="str">
        <f t="shared" si="2"/>
        <v/>
      </c>
      <c r="C48" s="13"/>
      <c r="D48" s="13"/>
      <c r="E48" s="35"/>
      <c r="F48" s="92"/>
      <c r="G48" s="92"/>
      <c r="H48" s="45"/>
      <c r="I48" s="75"/>
      <c r="J48" s="145">
        <f t="shared" si="1"/>
        <v>0</v>
      </c>
      <c r="K48" s="11"/>
      <c r="L48" s="636"/>
      <c r="M48" s="67"/>
      <c r="N48" s="260" t="s">
        <v>179</v>
      </c>
      <c r="O48" s="98"/>
    </row>
    <row r="49" spans="1:15" x14ac:dyDescent="0.25">
      <c r="A49" s="143" t="str">
        <f t="shared" si="0"/>
        <v/>
      </c>
      <c r="B49" s="144" t="str">
        <f t="shared" si="2"/>
        <v/>
      </c>
      <c r="C49" s="13"/>
      <c r="D49" s="13"/>
      <c r="E49" s="35"/>
      <c r="F49" s="92"/>
      <c r="G49" s="92"/>
      <c r="H49" s="45"/>
      <c r="I49" s="75"/>
      <c r="J49" s="145">
        <f t="shared" si="1"/>
        <v>0</v>
      </c>
      <c r="K49" s="11"/>
      <c r="L49" s="636"/>
      <c r="M49" s="67"/>
      <c r="N49" s="260" t="s">
        <v>179</v>
      </c>
      <c r="O49" s="98"/>
    </row>
    <row r="50" spans="1:15" x14ac:dyDescent="0.25">
      <c r="A50" s="143" t="str">
        <f t="shared" si="0"/>
        <v/>
      </c>
      <c r="B50" s="144" t="str">
        <f t="shared" si="2"/>
        <v/>
      </c>
      <c r="C50" s="13"/>
      <c r="D50" s="13"/>
      <c r="E50" s="35"/>
      <c r="F50" s="92"/>
      <c r="G50" s="92"/>
      <c r="H50" s="45"/>
      <c r="I50" s="75"/>
      <c r="J50" s="145">
        <f t="shared" si="1"/>
        <v>0</v>
      </c>
      <c r="K50" s="11"/>
      <c r="L50" s="636"/>
      <c r="M50" s="67"/>
      <c r="N50" s="260" t="s">
        <v>179</v>
      </c>
      <c r="O50" s="98"/>
    </row>
    <row r="51" spans="1:15" ht="12.75" customHeight="1" x14ac:dyDescent="0.25">
      <c r="A51" s="143" t="str">
        <f t="shared" si="0"/>
        <v/>
      </c>
      <c r="B51" s="144" t="str">
        <f t="shared" si="2"/>
        <v/>
      </c>
      <c r="C51" s="13"/>
      <c r="D51" s="13"/>
      <c r="E51" s="35"/>
      <c r="F51" s="92"/>
      <c r="G51" s="92"/>
      <c r="H51" s="45"/>
      <c r="I51" s="75"/>
      <c r="J51" s="145">
        <f t="shared" si="1"/>
        <v>0</v>
      </c>
      <c r="K51" s="11"/>
      <c r="L51" s="636"/>
      <c r="M51" s="67"/>
      <c r="N51" s="260" t="s">
        <v>179</v>
      </c>
      <c r="O51" s="98"/>
    </row>
    <row r="52" spans="1:15" x14ac:dyDescent="0.25">
      <c r="A52" s="143" t="str">
        <f t="shared" si="0"/>
        <v/>
      </c>
      <c r="B52" s="144" t="str">
        <f t="shared" si="2"/>
        <v/>
      </c>
      <c r="C52" s="13"/>
      <c r="D52" s="13"/>
      <c r="E52" s="35"/>
      <c r="F52" s="92"/>
      <c r="G52" s="92"/>
      <c r="H52" s="45"/>
      <c r="I52" s="75"/>
      <c r="J52" s="145">
        <f t="shared" si="1"/>
        <v>0</v>
      </c>
      <c r="K52" s="11"/>
      <c r="L52" s="636"/>
      <c r="M52" s="67"/>
      <c r="N52" s="260" t="s">
        <v>179</v>
      </c>
      <c r="O52" s="98"/>
    </row>
    <row r="53" spans="1:15" x14ac:dyDescent="0.25">
      <c r="A53" s="143" t="str">
        <f t="shared" si="0"/>
        <v/>
      </c>
      <c r="B53" s="144" t="str">
        <f t="shared" si="2"/>
        <v/>
      </c>
      <c r="C53" s="13"/>
      <c r="D53" s="13"/>
      <c r="E53" s="35"/>
      <c r="F53" s="92"/>
      <c r="G53" s="92"/>
      <c r="H53" s="45"/>
      <c r="I53" s="75"/>
      <c r="J53" s="145">
        <f t="shared" si="1"/>
        <v>0</v>
      </c>
      <c r="K53" s="11"/>
      <c r="L53" s="636"/>
      <c r="M53" s="67"/>
      <c r="N53" s="260" t="s">
        <v>179</v>
      </c>
      <c r="O53" s="98"/>
    </row>
    <row r="54" spans="1:15" x14ac:dyDescent="0.25">
      <c r="A54" s="143" t="str">
        <f t="shared" si="0"/>
        <v/>
      </c>
      <c r="B54" s="144" t="str">
        <f t="shared" si="2"/>
        <v/>
      </c>
      <c r="C54" s="13"/>
      <c r="D54" s="13"/>
      <c r="E54" s="35"/>
      <c r="F54" s="92"/>
      <c r="G54" s="92"/>
      <c r="H54" s="45"/>
      <c r="I54" s="75"/>
      <c r="J54" s="145">
        <f t="shared" si="1"/>
        <v>0</v>
      </c>
      <c r="K54" s="11"/>
      <c r="L54" s="636"/>
      <c r="M54" s="67"/>
      <c r="N54" s="260" t="s">
        <v>179</v>
      </c>
      <c r="O54" s="98"/>
    </row>
    <row r="55" spans="1:15" x14ac:dyDescent="0.25">
      <c r="A55" s="143" t="str">
        <f t="shared" si="0"/>
        <v/>
      </c>
      <c r="B55" s="144" t="str">
        <f t="shared" si="2"/>
        <v/>
      </c>
      <c r="C55" s="13"/>
      <c r="D55" s="13"/>
      <c r="E55" s="35"/>
      <c r="F55" s="92"/>
      <c r="G55" s="92"/>
      <c r="H55" s="45"/>
      <c r="I55" s="75"/>
      <c r="J55" s="145">
        <f t="shared" si="1"/>
        <v>0</v>
      </c>
      <c r="K55" s="11"/>
      <c r="L55" s="636"/>
      <c r="M55" s="67"/>
      <c r="N55" s="260" t="s">
        <v>179</v>
      </c>
      <c r="O55" s="98"/>
    </row>
    <row r="56" spans="1:15" x14ac:dyDescent="0.25">
      <c r="A56" s="143" t="str">
        <f t="shared" si="0"/>
        <v/>
      </c>
      <c r="B56" s="144" t="str">
        <f t="shared" si="2"/>
        <v/>
      </c>
      <c r="C56" s="13"/>
      <c r="D56" s="13"/>
      <c r="E56" s="35"/>
      <c r="F56" s="92"/>
      <c r="G56" s="92"/>
      <c r="H56" s="45"/>
      <c r="I56" s="75"/>
      <c r="J56" s="145">
        <f t="shared" si="1"/>
        <v>0</v>
      </c>
      <c r="K56" s="11"/>
      <c r="L56" s="636"/>
      <c r="M56" s="67"/>
      <c r="N56" s="260" t="s">
        <v>179</v>
      </c>
      <c r="O56" s="98"/>
    </row>
    <row r="57" spans="1:15" x14ac:dyDescent="0.25">
      <c r="A57" s="143" t="str">
        <f t="shared" si="0"/>
        <v/>
      </c>
      <c r="B57" s="144" t="str">
        <f t="shared" si="2"/>
        <v/>
      </c>
      <c r="C57" s="13"/>
      <c r="D57" s="13"/>
      <c r="E57" s="35"/>
      <c r="F57" s="92"/>
      <c r="G57" s="92"/>
      <c r="H57" s="45"/>
      <c r="I57" s="75"/>
      <c r="J57" s="145">
        <f t="shared" si="1"/>
        <v>0</v>
      </c>
      <c r="K57" s="11"/>
      <c r="L57" s="636"/>
      <c r="M57" s="67"/>
      <c r="N57" s="260" t="s">
        <v>179</v>
      </c>
      <c r="O57" s="98"/>
    </row>
    <row r="58" spans="1:15" x14ac:dyDescent="0.25">
      <c r="A58" s="143" t="str">
        <f t="shared" si="0"/>
        <v/>
      </c>
      <c r="B58" s="144" t="str">
        <f t="shared" si="2"/>
        <v/>
      </c>
      <c r="C58" s="13"/>
      <c r="D58" s="13"/>
      <c r="E58" s="35"/>
      <c r="F58" s="92"/>
      <c r="G58" s="92"/>
      <c r="H58" s="45"/>
      <c r="I58" s="75"/>
      <c r="J58" s="145">
        <f t="shared" si="1"/>
        <v>0</v>
      </c>
      <c r="K58" s="11"/>
      <c r="L58" s="636"/>
      <c r="M58" s="67"/>
      <c r="N58" s="260" t="s">
        <v>179</v>
      </c>
      <c r="O58" s="98"/>
    </row>
    <row r="59" spans="1:15" x14ac:dyDescent="0.25">
      <c r="A59" s="143" t="str">
        <f t="shared" si="0"/>
        <v/>
      </c>
      <c r="B59" s="144" t="str">
        <f t="shared" si="2"/>
        <v/>
      </c>
      <c r="C59" s="13"/>
      <c r="D59" s="13"/>
      <c r="E59" s="35"/>
      <c r="F59" s="92"/>
      <c r="G59" s="92"/>
      <c r="H59" s="45"/>
      <c r="I59" s="75"/>
      <c r="J59" s="145">
        <f t="shared" si="1"/>
        <v>0</v>
      </c>
      <c r="K59" s="11"/>
      <c r="L59" s="636"/>
      <c r="M59" s="67"/>
      <c r="N59" s="260" t="s">
        <v>179</v>
      </c>
      <c r="O59" s="98"/>
    </row>
    <row r="60" spans="1:15" x14ac:dyDescent="0.25">
      <c r="A60" s="143" t="str">
        <f t="shared" si="0"/>
        <v/>
      </c>
      <c r="B60" s="144" t="str">
        <f t="shared" si="2"/>
        <v/>
      </c>
      <c r="C60" s="13"/>
      <c r="D60" s="13"/>
      <c r="E60" s="35"/>
      <c r="F60" s="92"/>
      <c r="G60" s="92"/>
      <c r="H60" s="45"/>
      <c r="I60" s="75"/>
      <c r="J60" s="145">
        <f t="shared" si="1"/>
        <v>0</v>
      </c>
      <c r="K60" s="11"/>
      <c r="L60" s="636"/>
      <c r="M60" s="67"/>
      <c r="N60" s="260" t="s">
        <v>179</v>
      </c>
      <c r="O60" s="98"/>
    </row>
    <row r="61" spans="1:15" x14ac:dyDescent="0.25">
      <c r="A61" s="143" t="str">
        <f t="shared" si="0"/>
        <v/>
      </c>
      <c r="B61" s="144" t="str">
        <f t="shared" si="2"/>
        <v/>
      </c>
      <c r="C61" s="13"/>
      <c r="D61" s="13"/>
      <c r="E61" s="35"/>
      <c r="F61" s="92"/>
      <c r="G61" s="92"/>
      <c r="H61" s="45"/>
      <c r="I61" s="75"/>
      <c r="J61" s="145">
        <f t="shared" si="1"/>
        <v>0</v>
      </c>
      <c r="K61" s="11"/>
      <c r="L61" s="636"/>
      <c r="M61" s="67"/>
      <c r="N61" s="260" t="s">
        <v>179</v>
      </c>
      <c r="O61" s="98"/>
    </row>
    <row r="62" spans="1:15" x14ac:dyDescent="0.25">
      <c r="A62" s="143" t="str">
        <f t="shared" si="0"/>
        <v/>
      </c>
      <c r="B62" s="144" t="str">
        <f t="shared" si="2"/>
        <v/>
      </c>
      <c r="C62" s="13"/>
      <c r="D62" s="13"/>
      <c r="E62" s="35"/>
      <c r="F62" s="92"/>
      <c r="G62" s="92"/>
      <c r="H62" s="45"/>
      <c r="I62" s="75"/>
      <c r="J62" s="145">
        <f t="shared" si="1"/>
        <v>0</v>
      </c>
      <c r="K62" s="11"/>
      <c r="L62" s="636"/>
      <c r="M62" s="67"/>
      <c r="N62" s="260" t="s">
        <v>179</v>
      </c>
      <c r="O62" s="98"/>
    </row>
    <row r="63" spans="1:15" x14ac:dyDescent="0.25">
      <c r="A63" s="143" t="str">
        <f t="shared" si="0"/>
        <v/>
      </c>
      <c r="B63" s="144" t="str">
        <f t="shared" si="2"/>
        <v/>
      </c>
      <c r="C63" s="13"/>
      <c r="D63" s="13"/>
      <c r="E63" s="35"/>
      <c r="F63" s="92"/>
      <c r="G63" s="92"/>
      <c r="H63" s="45"/>
      <c r="I63" s="75"/>
      <c r="J63" s="145">
        <f t="shared" si="1"/>
        <v>0</v>
      </c>
      <c r="K63" s="11"/>
      <c r="L63" s="636"/>
      <c r="M63" s="67"/>
      <c r="N63" s="260" t="s">
        <v>179</v>
      </c>
      <c r="O63" s="98"/>
    </row>
    <row r="64" spans="1:15" x14ac:dyDescent="0.25">
      <c r="A64" s="143" t="str">
        <f t="shared" si="0"/>
        <v/>
      </c>
      <c r="B64" s="144" t="str">
        <f t="shared" si="2"/>
        <v/>
      </c>
      <c r="C64" s="13"/>
      <c r="D64" s="13"/>
      <c r="E64" s="35"/>
      <c r="F64" s="92"/>
      <c r="G64" s="92"/>
      <c r="H64" s="45"/>
      <c r="I64" s="75"/>
      <c r="J64" s="145">
        <f t="shared" si="1"/>
        <v>0</v>
      </c>
      <c r="K64" s="11"/>
      <c r="L64" s="636"/>
      <c r="M64" s="67"/>
      <c r="N64" s="260" t="s">
        <v>179</v>
      </c>
      <c r="O64" s="98"/>
    </row>
    <row r="65" spans="1:15" x14ac:dyDescent="0.25">
      <c r="A65" s="143" t="str">
        <f t="shared" si="0"/>
        <v/>
      </c>
      <c r="B65" s="144" t="str">
        <f t="shared" si="2"/>
        <v/>
      </c>
      <c r="C65" s="13"/>
      <c r="D65" s="13"/>
      <c r="E65" s="35"/>
      <c r="F65" s="92"/>
      <c r="G65" s="92"/>
      <c r="H65" s="45"/>
      <c r="I65" s="75"/>
      <c r="J65" s="145">
        <f t="shared" si="1"/>
        <v>0</v>
      </c>
      <c r="K65" s="11"/>
      <c r="L65" s="636"/>
      <c r="M65" s="67"/>
      <c r="N65" s="260" t="s">
        <v>179</v>
      </c>
      <c r="O65" s="98"/>
    </row>
    <row r="66" spans="1:15" x14ac:dyDescent="0.25">
      <c r="A66" s="143" t="str">
        <f t="shared" si="0"/>
        <v/>
      </c>
      <c r="B66" s="144" t="str">
        <f t="shared" si="2"/>
        <v/>
      </c>
      <c r="C66" s="13"/>
      <c r="D66" s="13"/>
      <c r="E66" s="35"/>
      <c r="F66" s="92"/>
      <c r="G66" s="92"/>
      <c r="H66" s="45"/>
      <c r="I66" s="75"/>
      <c r="J66" s="145">
        <f t="shared" si="1"/>
        <v>0</v>
      </c>
      <c r="K66" s="11"/>
      <c r="L66" s="636"/>
      <c r="M66" s="67"/>
      <c r="N66" s="260" t="s">
        <v>179</v>
      </c>
      <c r="O66" s="98"/>
    </row>
    <row r="67" spans="1:15" x14ac:dyDescent="0.25">
      <c r="A67" s="143" t="str">
        <f t="shared" si="0"/>
        <v/>
      </c>
      <c r="B67" s="144" t="str">
        <f t="shared" si="2"/>
        <v/>
      </c>
      <c r="C67" s="13"/>
      <c r="D67" s="13"/>
      <c r="E67" s="35"/>
      <c r="F67" s="92"/>
      <c r="G67" s="92"/>
      <c r="H67" s="45"/>
      <c r="I67" s="75"/>
      <c r="J67" s="145">
        <f t="shared" si="1"/>
        <v>0</v>
      </c>
      <c r="K67" s="11"/>
      <c r="L67" s="636"/>
      <c r="M67" s="67"/>
      <c r="N67" s="260" t="s">
        <v>179</v>
      </c>
      <c r="O67" s="98"/>
    </row>
    <row r="68" spans="1:15" x14ac:dyDescent="0.25">
      <c r="A68" s="143" t="str">
        <f t="shared" si="0"/>
        <v/>
      </c>
      <c r="B68" s="144" t="str">
        <f t="shared" si="2"/>
        <v/>
      </c>
      <c r="C68" s="13"/>
      <c r="D68" s="13"/>
      <c r="E68" s="35"/>
      <c r="F68" s="92"/>
      <c r="G68" s="92"/>
      <c r="H68" s="45"/>
      <c r="I68" s="75"/>
      <c r="J68" s="145">
        <f t="shared" si="1"/>
        <v>0</v>
      </c>
      <c r="K68" s="11"/>
      <c r="L68" s="636"/>
      <c r="M68" s="67"/>
      <c r="N68" s="260" t="s">
        <v>179</v>
      </c>
      <c r="O68" s="98"/>
    </row>
    <row r="69" spans="1:15" ht="12.75" customHeight="1" x14ac:dyDescent="0.25">
      <c r="A69" s="143" t="str">
        <f t="shared" si="0"/>
        <v/>
      </c>
      <c r="B69" s="144" t="str">
        <f t="shared" si="2"/>
        <v/>
      </c>
      <c r="C69" s="13"/>
      <c r="D69" s="13"/>
      <c r="E69" s="35"/>
      <c r="F69" s="92"/>
      <c r="G69" s="92"/>
      <c r="H69" s="45"/>
      <c r="I69" s="75"/>
      <c r="J69" s="145">
        <f t="shared" si="1"/>
        <v>0</v>
      </c>
      <c r="K69" s="11"/>
      <c r="L69" s="636"/>
      <c r="M69" s="67"/>
      <c r="N69" s="260" t="s">
        <v>179</v>
      </c>
      <c r="O69" s="98"/>
    </row>
    <row r="70" spans="1:15" x14ac:dyDescent="0.25">
      <c r="A70" s="143" t="str">
        <f t="shared" si="0"/>
        <v/>
      </c>
      <c r="B70" s="144" t="str">
        <f t="shared" si="2"/>
        <v/>
      </c>
      <c r="C70" s="13"/>
      <c r="D70" s="13"/>
      <c r="E70" s="35"/>
      <c r="F70" s="92"/>
      <c r="G70" s="92"/>
      <c r="H70" s="45"/>
      <c r="I70" s="75"/>
      <c r="J70" s="145">
        <f t="shared" si="1"/>
        <v>0</v>
      </c>
      <c r="K70" s="11"/>
      <c r="L70" s="636"/>
      <c r="M70" s="67"/>
      <c r="N70" s="260" t="s">
        <v>179</v>
      </c>
      <c r="O70" s="98"/>
    </row>
    <row r="71" spans="1:15" x14ac:dyDescent="0.25">
      <c r="A71" s="143" t="str">
        <f t="shared" si="0"/>
        <v/>
      </c>
      <c r="B71" s="144" t="str">
        <f t="shared" si="2"/>
        <v/>
      </c>
      <c r="C71" s="13"/>
      <c r="D71" s="13"/>
      <c r="E71" s="35"/>
      <c r="F71" s="92"/>
      <c r="G71" s="92"/>
      <c r="H71" s="45"/>
      <c r="I71" s="75"/>
      <c r="J71" s="145">
        <f t="shared" si="1"/>
        <v>0</v>
      </c>
      <c r="K71" s="11"/>
      <c r="L71" s="636"/>
      <c r="M71" s="67"/>
      <c r="N71" s="260" t="s">
        <v>179</v>
      </c>
      <c r="O71" s="98"/>
    </row>
    <row r="72" spans="1:15" x14ac:dyDescent="0.25">
      <c r="A72" s="143" t="str">
        <f t="shared" si="0"/>
        <v/>
      </c>
      <c r="B72" s="144" t="str">
        <f t="shared" si="2"/>
        <v/>
      </c>
      <c r="C72" s="13"/>
      <c r="D72" s="13"/>
      <c r="E72" s="35"/>
      <c r="F72" s="92"/>
      <c r="G72" s="92"/>
      <c r="H72" s="45"/>
      <c r="I72" s="75"/>
      <c r="J72" s="145">
        <f t="shared" si="1"/>
        <v>0</v>
      </c>
      <c r="K72" s="11"/>
      <c r="L72" s="636"/>
      <c r="M72" s="67"/>
      <c r="N72" s="260" t="s">
        <v>179</v>
      </c>
      <c r="O72" s="98"/>
    </row>
    <row r="73" spans="1:15" x14ac:dyDescent="0.25">
      <c r="A73" s="143" t="str">
        <f t="shared" si="0"/>
        <v/>
      </c>
      <c r="B73" s="144" t="str">
        <f t="shared" si="2"/>
        <v/>
      </c>
      <c r="C73" s="13"/>
      <c r="D73" s="13"/>
      <c r="E73" s="35"/>
      <c r="F73" s="92"/>
      <c r="G73" s="92"/>
      <c r="H73" s="45"/>
      <c r="I73" s="75"/>
      <c r="J73" s="145">
        <f t="shared" si="1"/>
        <v>0</v>
      </c>
      <c r="K73" s="11"/>
      <c r="L73" s="636"/>
      <c r="M73" s="67"/>
      <c r="N73" s="260" t="s">
        <v>179</v>
      </c>
      <c r="O73" s="98"/>
    </row>
    <row r="74" spans="1:15" x14ac:dyDescent="0.25">
      <c r="A74" s="143" t="str">
        <f t="shared" si="0"/>
        <v/>
      </c>
      <c r="B74" s="144" t="str">
        <f t="shared" si="2"/>
        <v/>
      </c>
      <c r="C74" s="13"/>
      <c r="D74" s="13"/>
      <c r="E74" s="35"/>
      <c r="F74" s="92"/>
      <c r="G74" s="92"/>
      <c r="H74" s="45"/>
      <c r="I74" s="75"/>
      <c r="J74" s="145">
        <f t="shared" si="1"/>
        <v>0</v>
      </c>
      <c r="K74" s="11"/>
      <c r="L74" s="636"/>
      <c r="M74" s="67"/>
      <c r="N74" s="260" t="s">
        <v>179</v>
      </c>
      <c r="O74" s="98"/>
    </row>
    <row r="75" spans="1:15" x14ac:dyDescent="0.25">
      <c r="A75" s="143" t="str">
        <f t="shared" si="0"/>
        <v/>
      </c>
      <c r="B75" s="144" t="str">
        <f t="shared" si="2"/>
        <v/>
      </c>
      <c r="C75" s="13"/>
      <c r="D75" s="13"/>
      <c r="E75" s="35"/>
      <c r="F75" s="92"/>
      <c r="G75" s="92"/>
      <c r="H75" s="45"/>
      <c r="I75" s="75"/>
      <c r="J75" s="145">
        <f t="shared" si="1"/>
        <v>0</v>
      </c>
      <c r="K75" s="11"/>
      <c r="L75" s="636"/>
      <c r="M75" s="67"/>
      <c r="N75" s="260" t="s">
        <v>179</v>
      </c>
      <c r="O75" s="98"/>
    </row>
    <row r="76" spans="1:15" x14ac:dyDescent="0.25">
      <c r="A76" s="143" t="str">
        <f t="shared" si="0"/>
        <v/>
      </c>
      <c r="B76" s="144" t="str">
        <f t="shared" si="2"/>
        <v/>
      </c>
      <c r="C76" s="13"/>
      <c r="D76" s="13"/>
      <c r="E76" s="35"/>
      <c r="F76" s="92"/>
      <c r="G76" s="92"/>
      <c r="H76" s="45"/>
      <c r="I76" s="75"/>
      <c r="J76" s="145">
        <f t="shared" si="1"/>
        <v>0</v>
      </c>
      <c r="K76" s="11"/>
      <c r="L76" s="636"/>
      <c r="M76" s="67"/>
      <c r="N76" s="260" t="s">
        <v>179</v>
      </c>
      <c r="O76" s="98"/>
    </row>
    <row r="77" spans="1:15" x14ac:dyDescent="0.25">
      <c r="A77" s="143" t="str">
        <f t="shared" si="0"/>
        <v/>
      </c>
      <c r="B77" s="144" t="str">
        <f t="shared" si="2"/>
        <v/>
      </c>
      <c r="C77" s="13"/>
      <c r="D77" s="13"/>
      <c r="E77" s="35"/>
      <c r="F77" s="92"/>
      <c r="G77" s="92"/>
      <c r="H77" s="45"/>
      <c r="I77" s="75"/>
      <c r="J77" s="145">
        <f t="shared" si="1"/>
        <v>0</v>
      </c>
      <c r="K77" s="11"/>
      <c r="L77" s="636"/>
      <c r="M77" s="67"/>
      <c r="N77" s="260" t="s">
        <v>179</v>
      </c>
      <c r="O77" s="98"/>
    </row>
    <row r="78" spans="1:15" x14ac:dyDescent="0.25">
      <c r="A78" s="143" t="str">
        <f t="shared" si="0"/>
        <v/>
      </c>
      <c r="B78" s="144" t="str">
        <f t="shared" si="2"/>
        <v/>
      </c>
      <c r="C78" s="13"/>
      <c r="D78" s="13"/>
      <c r="E78" s="35"/>
      <c r="F78" s="92"/>
      <c r="G78" s="92"/>
      <c r="H78" s="45"/>
      <c r="I78" s="75"/>
      <c r="J78" s="145">
        <f t="shared" si="1"/>
        <v>0</v>
      </c>
      <c r="K78" s="11"/>
      <c r="L78" s="636"/>
      <c r="M78" s="67"/>
      <c r="N78" s="260" t="s">
        <v>179</v>
      </c>
      <c r="O78" s="98"/>
    </row>
    <row r="79" spans="1:15" x14ac:dyDescent="0.25">
      <c r="A79" s="143" t="str">
        <f t="shared" si="0"/>
        <v/>
      </c>
      <c r="B79" s="144" t="str">
        <f t="shared" si="2"/>
        <v/>
      </c>
      <c r="C79" s="13"/>
      <c r="D79" s="13"/>
      <c r="E79" s="35"/>
      <c r="F79" s="92"/>
      <c r="G79" s="92"/>
      <c r="H79" s="45"/>
      <c r="I79" s="75"/>
      <c r="J79" s="145">
        <f t="shared" si="1"/>
        <v>0</v>
      </c>
      <c r="K79" s="11"/>
      <c r="L79" s="636"/>
      <c r="M79" s="67"/>
      <c r="N79" s="260" t="s">
        <v>179</v>
      </c>
      <c r="O79" s="98"/>
    </row>
    <row r="80" spans="1:15" x14ac:dyDescent="0.25">
      <c r="A80" s="143" t="str">
        <f t="shared" ref="A80:A143" si="5">IF(C80="","",CONCATENATE("FA / ",B80))</f>
        <v/>
      </c>
      <c r="B80" s="144" t="str">
        <f t="shared" si="2"/>
        <v/>
      </c>
      <c r="C80" s="13"/>
      <c r="D80" s="13"/>
      <c r="E80" s="35"/>
      <c r="F80" s="92"/>
      <c r="G80" s="92"/>
      <c r="H80" s="45"/>
      <c r="I80" s="75"/>
      <c r="J80" s="145">
        <f t="shared" ref="J80:J143" si="6">H80*I80</f>
        <v>0</v>
      </c>
      <c r="K80" s="11"/>
      <c r="L80" s="636"/>
      <c r="M80" s="67"/>
      <c r="N80" s="260" t="s">
        <v>179</v>
      </c>
      <c r="O80" s="98"/>
    </row>
    <row r="81" spans="1:15" x14ac:dyDescent="0.25">
      <c r="A81" s="143" t="str">
        <f t="shared" si="5"/>
        <v/>
      </c>
      <c r="B81" s="144" t="str">
        <f t="shared" ref="B81:B144" si="7">IF(C81="","",B80+1)</f>
        <v/>
      </c>
      <c r="C81" s="13"/>
      <c r="D81" s="13"/>
      <c r="E81" s="35"/>
      <c r="F81" s="92"/>
      <c r="G81" s="92"/>
      <c r="H81" s="45"/>
      <c r="I81" s="75"/>
      <c r="J81" s="145">
        <f t="shared" si="6"/>
        <v>0</v>
      </c>
      <c r="K81" s="11"/>
      <c r="L81" s="636"/>
      <c r="M81" s="67"/>
      <c r="N81" s="260" t="s">
        <v>179</v>
      </c>
      <c r="O81" s="98"/>
    </row>
    <row r="82" spans="1:15" x14ac:dyDescent="0.25">
      <c r="A82" s="143" t="str">
        <f t="shared" si="5"/>
        <v/>
      </c>
      <c r="B82" s="144" t="str">
        <f t="shared" si="7"/>
        <v/>
      </c>
      <c r="C82" s="13"/>
      <c r="D82" s="13"/>
      <c r="E82" s="35"/>
      <c r="F82" s="92"/>
      <c r="G82" s="92"/>
      <c r="H82" s="45"/>
      <c r="I82" s="75"/>
      <c r="J82" s="145">
        <f t="shared" si="6"/>
        <v>0</v>
      </c>
      <c r="K82" s="11"/>
      <c r="L82" s="636"/>
      <c r="M82" s="67"/>
      <c r="N82" s="260" t="s">
        <v>179</v>
      </c>
      <c r="O82" s="98"/>
    </row>
    <row r="83" spans="1:15" x14ac:dyDescent="0.25">
      <c r="A83" s="143" t="str">
        <f t="shared" si="5"/>
        <v/>
      </c>
      <c r="B83" s="144" t="str">
        <f t="shared" si="7"/>
        <v/>
      </c>
      <c r="C83" s="13"/>
      <c r="D83" s="13"/>
      <c r="E83" s="35"/>
      <c r="F83" s="92"/>
      <c r="G83" s="92"/>
      <c r="H83" s="45"/>
      <c r="I83" s="75"/>
      <c r="J83" s="145">
        <f t="shared" si="6"/>
        <v>0</v>
      </c>
      <c r="K83" s="11"/>
      <c r="L83" s="636"/>
      <c r="M83" s="67"/>
      <c r="N83" s="260" t="s">
        <v>179</v>
      </c>
      <c r="O83" s="98"/>
    </row>
    <row r="84" spans="1:15" x14ac:dyDescent="0.25">
      <c r="A84" s="143" t="str">
        <f t="shared" si="5"/>
        <v/>
      </c>
      <c r="B84" s="144" t="str">
        <f t="shared" si="7"/>
        <v/>
      </c>
      <c r="C84" s="13"/>
      <c r="D84" s="13"/>
      <c r="E84" s="35"/>
      <c r="F84" s="92"/>
      <c r="G84" s="92"/>
      <c r="H84" s="45"/>
      <c r="I84" s="75"/>
      <c r="J84" s="145">
        <f t="shared" si="6"/>
        <v>0</v>
      </c>
      <c r="K84" s="11"/>
      <c r="L84" s="636"/>
      <c r="M84" s="67"/>
      <c r="N84" s="260" t="s">
        <v>179</v>
      </c>
      <c r="O84" s="98"/>
    </row>
    <row r="85" spans="1:15" x14ac:dyDescent="0.25">
      <c r="A85" s="143" t="str">
        <f t="shared" si="5"/>
        <v/>
      </c>
      <c r="B85" s="144" t="str">
        <f t="shared" si="7"/>
        <v/>
      </c>
      <c r="C85" s="13"/>
      <c r="D85" s="13"/>
      <c r="E85" s="35"/>
      <c r="F85" s="92"/>
      <c r="G85" s="92"/>
      <c r="H85" s="45"/>
      <c r="I85" s="75"/>
      <c r="J85" s="145">
        <f t="shared" si="6"/>
        <v>0</v>
      </c>
      <c r="K85" s="11"/>
      <c r="L85" s="636"/>
      <c r="M85" s="67"/>
      <c r="N85" s="260" t="s">
        <v>179</v>
      </c>
      <c r="O85" s="98"/>
    </row>
    <row r="86" spans="1:15" x14ac:dyDescent="0.25">
      <c r="A86" s="143" t="str">
        <f t="shared" si="5"/>
        <v/>
      </c>
      <c r="B86" s="144" t="str">
        <f t="shared" si="7"/>
        <v/>
      </c>
      <c r="C86" s="13"/>
      <c r="D86" s="13"/>
      <c r="E86" s="35"/>
      <c r="F86" s="92"/>
      <c r="G86" s="92"/>
      <c r="H86" s="45"/>
      <c r="I86" s="75"/>
      <c r="J86" s="145">
        <f t="shared" si="6"/>
        <v>0</v>
      </c>
      <c r="K86" s="11"/>
      <c r="L86" s="636"/>
      <c r="M86" s="67"/>
      <c r="N86" s="260" t="s">
        <v>179</v>
      </c>
      <c r="O86" s="98"/>
    </row>
    <row r="87" spans="1:15" ht="12.75" customHeight="1" x14ac:dyDescent="0.25">
      <c r="A87" s="143" t="str">
        <f t="shared" si="5"/>
        <v/>
      </c>
      <c r="B87" s="144" t="str">
        <f t="shared" si="7"/>
        <v/>
      </c>
      <c r="C87" s="13"/>
      <c r="D87" s="13"/>
      <c r="E87" s="35"/>
      <c r="F87" s="92"/>
      <c r="G87" s="92"/>
      <c r="H87" s="45"/>
      <c r="I87" s="75"/>
      <c r="J87" s="145">
        <f t="shared" si="6"/>
        <v>0</v>
      </c>
      <c r="K87" s="11"/>
      <c r="L87" s="636"/>
      <c r="M87" s="67"/>
      <c r="N87" s="260" t="s">
        <v>179</v>
      </c>
      <c r="O87" s="98"/>
    </row>
    <row r="88" spans="1:15" x14ac:dyDescent="0.25">
      <c r="A88" s="143" t="str">
        <f t="shared" si="5"/>
        <v/>
      </c>
      <c r="B88" s="144" t="str">
        <f t="shared" si="7"/>
        <v/>
      </c>
      <c r="C88" s="13"/>
      <c r="D88" s="13"/>
      <c r="E88" s="35"/>
      <c r="F88" s="92"/>
      <c r="G88" s="92"/>
      <c r="H88" s="45"/>
      <c r="I88" s="75"/>
      <c r="J88" s="145">
        <f t="shared" si="6"/>
        <v>0</v>
      </c>
      <c r="K88" s="11"/>
      <c r="L88" s="636"/>
      <c r="M88" s="67"/>
      <c r="N88" s="260" t="s">
        <v>179</v>
      </c>
      <c r="O88" s="98"/>
    </row>
    <row r="89" spans="1:15" x14ac:dyDescent="0.25">
      <c r="A89" s="143" t="str">
        <f t="shared" si="5"/>
        <v/>
      </c>
      <c r="B89" s="144" t="str">
        <f t="shared" si="7"/>
        <v/>
      </c>
      <c r="C89" s="13"/>
      <c r="D89" s="13"/>
      <c r="E89" s="35"/>
      <c r="F89" s="92"/>
      <c r="G89" s="92"/>
      <c r="H89" s="45"/>
      <c r="I89" s="75"/>
      <c r="J89" s="145">
        <f t="shared" si="6"/>
        <v>0</v>
      </c>
      <c r="K89" s="11"/>
      <c r="L89" s="636"/>
      <c r="M89" s="67"/>
      <c r="N89" s="260" t="s">
        <v>179</v>
      </c>
      <c r="O89" s="98"/>
    </row>
    <row r="90" spans="1:15" x14ac:dyDescent="0.25">
      <c r="A90" s="143" t="str">
        <f t="shared" si="5"/>
        <v/>
      </c>
      <c r="B90" s="144" t="str">
        <f t="shared" si="7"/>
        <v/>
      </c>
      <c r="C90" s="13"/>
      <c r="D90" s="13"/>
      <c r="E90" s="35"/>
      <c r="F90" s="92"/>
      <c r="G90" s="92"/>
      <c r="H90" s="45"/>
      <c r="I90" s="75"/>
      <c r="J90" s="145">
        <f t="shared" si="6"/>
        <v>0</v>
      </c>
      <c r="K90" s="11"/>
      <c r="L90" s="636"/>
      <c r="M90" s="67"/>
      <c r="N90" s="260" t="s">
        <v>179</v>
      </c>
      <c r="O90" s="98"/>
    </row>
    <row r="91" spans="1:15" x14ac:dyDescent="0.25">
      <c r="A91" s="143" t="str">
        <f t="shared" si="5"/>
        <v/>
      </c>
      <c r="B91" s="144" t="str">
        <f t="shared" si="7"/>
        <v/>
      </c>
      <c r="C91" s="13"/>
      <c r="D91" s="13"/>
      <c r="E91" s="35"/>
      <c r="F91" s="92"/>
      <c r="G91" s="92"/>
      <c r="H91" s="45"/>
      <c r="I91" s="75"/>
      <c r="J91" s="145">
        <f t="shared" si="6"/>
        <v>0</v>
      </c>
      <c r="K91" s="11"/>
      <c r="L91" s="636"/>
      <c r="M91" s="67"/>
      <c r="N91" s="260" t="s">
        <v>179</v>
      </c>
      <c r="O91" s="98"/>
    </row>
    <row r="92" spans="1:15" x14ac:dyDescent="0.25">
      <c r="A92" s="143" t="str">
        <f t="shared" si="5"/>
        <v/>
      </c>
      <c r="B92" s="144" t="str">
        <f t="shared" si="7"/>
        <v/>
      </c>
      <c r="C92" s="13"/>
      <c r="D92" s="13"/>
      <c r="E92" s="35"/>
      <c r="F92" s="92"/>
      <c r="G92" s="92"/>
      <c r="H92" s="45"/>
      <c r="I92" s="75"/>
      <c r="J92" s="145">
        <f t="shared" si="6"/>
        <v>0</v>
      </c>
      <c r="K92" s="11"/>
      <c r="L92" s="636"/>
      <c r="M92" s="67"/>
      <c r="N92" s="260" t="s">
        <v>179</v>
      </c>
      <c r="O92" s="98"/>
    </row>
    <row r="93" spans="1:15" x14ac:dyDescent="0.25">
      <c r="A93" s="143" t="str">
        <f t="shared" si="5"/>
        <v/>
      </c>
      <c r="B93" s="144" t="str">
        <f t="shared" si="7"/>
        <v/>
      </c>
      <c r="C93" s="13"/>
      <c r="D93" s="13"/>
      <c r="E93" s="35"/>
      <c r="F93" s="92"/>
      <c r="G93" s="92"/>
      <c r="H93" s="45"/>
      <c r="I93" s="75"/>
      <c r="J93" s="145">
        <f t="shared" si="6"/>
        <v>0</v>
      </c>
      <c r="K93" s="11"/>
      <c r="L93" s="636"/>
      <c r="M93" s="67"/>
      <c r="N93" s="260" t="s">
        <v>179</v>
      </c>
      <c r="O93" s="98"/>
    </row>
    <row r="94" spans="1:15" x14ac:dyDescent="0.25">
      <c r="A94" s="143" t="str">
        <f t="shared" si="5"/>
        <v/>
      </c>
      <c r="B94" s="144" t="str">
        <f t="shared" si="7"/>
        <v/>
      </c>
      <c r="C94" s="13"/>
      <c r="D94" s="13"/>
      <c r="E94" s="35"/>
      <c r="F94" s="92"/>
      <c r="G94" s="92"/>
      <c r="H94" s="45"/>
      <c r="I94" s="75"/>
      <c r="J94" s="145">
        <f t="shared" si="6"/>
        <v>0</v>
      </c>
      <c r="K94" s="11"/>
      <c r="L94" s="636"/>
      <c r="M94" s="67"/>
      <c r="N94" s="260" t="s">
        <v>179</v>
      </c>
      <c r="O94" s="98"/>
    </row>
    <row r="95" spans="1:15" x14ac:dyDescent="0.25">
      <c r="A95" s="143" t="str">
        <f t="shared" si="5"/>
        <v/>
      </c>
      <c r="B95" s="144" t="str">
        <f t="shared" si="7"/>
        <v/>
      </c>
      <c r="C95" s="13"/>
      <c r="D95" s="13"/>
      <c r="E95" s="35"/>
      <c r="F95" s="92"/>
      <c r="G95" s="92"/>
      <c r="H95" s="45"/>
      <c r="I95" s="75"/>
      <c r="J95" s="145">
        <f t="shared" si="6"/>
        <v>0</v>
      </c>
      <c r="K95" s="11"/>
      <c r="L95" s="636"/>
      <c r="M95" s="67"/>
      <c r="N95" s="260" t="s">
        <v>179</v>
      </c>
      <c r="O95" s="98"/>
    </row>
    <row r="96" spans="1:15" x14ac:dyDescent="0.25">
      <c r="A96" s="143" t="str">
        <f t="shared" si="5"/>
        <v/>
      </c>
      <c r="B96" s="144" t="str">
        <f t="shared" si="7"/>
        <v/>
      </c>
      <c r="C96" s="13"/>
      <c r="D96" s="13"/>
      <c r="E96" s="35"/>
      <c r="F96" s="92"/>
      <c r="G96" s="92"/>
      <c r="H96" s="45"/>
      <c r="I96" s="75"/>
      <c r="J96" s="145">
        <f t="shared" si="6"/>
        <v>0</v>
      </c>
      <c r="K96" s="11"/>
      <c r="L96" s="636"/>
      <c r="M96" s="67"/>
      <c r="N96" s="260" t="s">
        <v>179</v>
      </c>
      <c r="O96" s="98"/>
    </row>
    <row r="97" spans="1:15" x14ac:dyDescent="0.25">
      <c r="A97" s="143" t="str">
        <f t="shared" si="5"/>
        <v/>
      </c>
      <c r="B97" s="144" t="str">
        <f t="shared" si="7"/>
        <v/>
      </c>
      <c r="C97" s="13"/>
      <c r="D97" s="13"/>
      <c r="E97" s="35"/>
      <c r="F97" s="92"/>
      <c r="G97" s="92"/>
      <c r="H97" s="45"/>
      <c r="I97" s="75"/>
      <c r="J97" s="145">
        <f t="shared" si="6"/>
        <v>0</v>
      </c>
      <c r="K97" s="11"/>
      <c r="L97" s="636"/>
      <c r="M97" s="67"/>
      <c r="N97" s="260" t="s">
        <v>179</v>
      </c>
      <c r="O97" s="98"/>
    </row>
    <row r="98" spans="1:15" x14ac:dyDescent="0.25">
      <c r="A98" s="143" t="str">
        <f t="shared" si="5"/>
        <v/>
      </c>
      <c r="B98" s="144" t="str">
        <f t="shared" si="7"/>
        <v/>
      </c>
      <c r="C98" s="13"/>
      <c r="D98" s="13"/>
      <c r="E98" s="35"/>
      <c r="F98" s="92"/>
      <c r="G98" s="92"/>
      <c r="H98" s="45"/>
      <c r="I98" s="75"/>
      <c r="J98" s="145">
        <f t="shared" si="6"/>
        <v>0</v>
      </c>
      <c r="K98" s="11"/>
      <c r="L98" s="636"/>
      <c r="M98" s="67"/>
      <c r="N98" s="260" t="s">
        <v>179</v>
      </c>
      <c r="O98" s="98"/>
    </row>
    <row r="99" spans="1:15" x14ac:dyDescent="0.25">
      <c r="A99" s="143" t="str">
        <f t="shared" si="5"/>
        <v/>
      </c>
      <c r="B99" s="144" t="str">
        <f t="shared" si="7"/>
        <v/>
      </c>
      <c r="C99" s="13"/>
      <c r="D99" s="13"/>
      <c r="E99" s="35"/>
      <c r="F99" s="92"/>
      <c r="G99" s="92"/>
      <c r="H99" s="45"/>
      <c r="I99" s="75"/>
      <c r="J99" s="145">
        <f t="shared" si="6"/>
        <v>0</v>
      </c>
      <c r="K99" s="11"/>
      <c r="L99" s="636"/>
      <c r="M99" s="67"/>
      <c r="N99" s="260" t="s">
        <v>179</v>
      </c>
      <c r="O99" s="98"/>
    </row>
    <row r="100" spans="1:15" x14ac:dyDescent="0.25">
      <c r="A100" s="143" t="str">
        <f t="shared" si="5"/>
        <v/>
      </c>
      <c r="B100" s="144" t="str">
        <f t="shared" si="7"/>
        <v/>
      </c>
      <c r="C100" s="13"/>
      <c r="D100" s="13"/>
      <c r="E100" s="35"/>
      <c r="F100" s="92"/>
      <c r="G100" s="92"/>
      <c r="H100" s="45"/>
      <c r="I100" s="75"/>
      <c r="J100" s="145">
        <f t="shared" si="6"/>
        <v>0</v>
      </c>
      <c r="K100" s="11"/>
      <c r="L100" s="636"/>
      <c r="M100" s="67"/>
      <c r="N100" s="260" t="s">
        <v>179</v>
      </c>
      <c r="O100" s="98"/>
    </row>
    <row r="101" spans="1:15" x14ac:dyDescent="0.25">
      <c r="A101" s="143" t="str">
        <f t="shared" si="5"/>
        <v/>
      </c>
      <c r="B101" s="144" t="str">
        <f t="shared" si="7"/>
        <v/>
      </c>
      <c r="C101" s="13"/>
      <c r="D101" s="13"/>
      <c r="E101" s="35"/>
      <c r="F101" s="92"/>
      <c r="G101" s="92"/>
      <c r="H101" s="45"/>
      <c r="I101" s="75"/>
      <c r="J101" s="145">
        <f t="shared" si="6"/>
        <v>0</v>
      </c>
      <c r="K101" s="11"/>
      <c r="L101" s="636"/>
      <c r="M101" s="67"/>
      <c r="N101" s="260" t="s">
        <v>179</v>
      </c>
      <c r="O101" s="98"/>
    </row>
    <row r="102" spans="1:15" x14ac:dyDescent="0.25">
      <c r="A102" s="143" t="str">
        <f t="shared" si="5"/>
        <v/>
      </c>
      <c r="B102" s="144" t="str">
        <f t="shared" si="7"/>
        <v/>
      </c>
      <c r="C102" s="13"/>
      <c r="D102" s="13"/>
      <c r="E102" s="35"/>
      <c r="F102" s="92"/>
      <c r="G102" s="92"/>
      <c r="H102" s="45"/>
      <c r="I102" s="75"/>
      <c r="J102" s="145">
        <f t="shared" si="6"/>
        <v>0</v>
      </c>
      <c r="K102" s="11"/>
      <c r="L102" s="636"/>
      <c r="M102" s="67"/>
      <c r="N102" s="260" t="s">
        <v>179</v>
      </c>
      <c r="O102" s="98"/>
    </row>
    <row r="103" spans="1:15" x14ac:dyDescent="0.25">
      <c r="A103" s="143" t="str">
        <f t="shared" si="5"/>
        <v/>
      </c>
      <c r="B103" s="144" t="str">
        <f t="shared" si="7"/>
        <v/>
      </c>
      <c r="C103" s="13"/>
      <c r="D103" s="13"/>
      <c r="E103" s="35"/>
      <c r="F103" s="92"/>
      <c r="G103" s="92"/>
      <c r="H103" s="45"/>
      <c r="I103" s="75"/>
      <c r="J103" s="145">
        <f t="shared" si="6"/>
        <v>0</v>
      </c>
      <c r="K103" s="11"/>
      <c r="L103" s="636"/>
      <c r="M103" s="67"/>
      <c r="N103" s="260" t="s">
        <v>179</v>
      </c>
      <c r="O103" s="98"/>
    </row>
    <row r="104" spans="1:15" x14ac:dyDescent="0.25">
      <c r="A104" s="143" t="str">
        <f t="shared" si="5"/>
        <v/>
      </c>
      <c r="B104" s="144" t="str">
        <f t="shared" si="7"/>
        <v/>
      </c>
      <c r="C104" s="13"/>
      <c r="D104" s="13"/>
      <c r="E104" s="35"/>
      <c r="F104" s="92"/>
      <c r="G104" s="92"/>
      <c r="H104" s="45"/>
      <c r="I104" s="75"/>
      <c r="J104" s="145">
        <f t="shared" si="6"/>
        <v>0</v>
      </c>
      <c r="K104" s="11"/>
      <c r="L104" s="636"/>
      <c r="M104" s="67"/>
      <c r="N104" s="260" t="s">
        <v>179</v>
      </c>
      <c r="O104" s="98"/>
    </row>
    <row r="105" spans="1:15" ht="12.75" customHeight="1" x14ac:dyDescent="0.25">
      <c r="A105" s="143" t="str">
        <f t="shared" si="5"/>
        <v/>
      </c>
      <c r="B105" s="144" t="str">
        <f t="shared" si="7"/>
        <v/>
      </c>
      <c r="C105" s="13"/>
      <c r="D105" s="13"/>
      <c r="E105" s="35"/>
      <c r="F105" s="92"/>
      <c r="G105" s="92"/>
      <c r="H105" s="45"/>
      <c r="I105" s="75"/>
      <c r="J105" s="145">
        <f t="shared" si="6"/>
        <v>0</v>
      </c>
      <c r="K105" s="11"/>
      <c r="L105" s="636"/>
      <c r="M105" s="67"/>
      <c r="N105" s="260" t="s">
        <v>179</v>
      </c>
      <c r="O105" s="98"/>
    </row>
    <row r="106" spans="1:15" x14ac:dyDescent="0.25">
      <c r="A106" s="143" t="str">
        <f t="shared" si="5"/>
        <v/>
      </c>
      <c r="B106" s="144" t="str">
        <f t="shared" si="7"/>
        <v/>
      </c>
      <c r="C106" s="13"/>
      <c r="D106" s="13"/>
      <c r="E106" s="35"/>
      <c r="F106" s="92"/>
      <c r="G106" s="92"/>
      <c r="H106" s="45"/>
      <c r="I106" s="75"/>
      <c r="J106" s="145">
        <f t="shared" si="6"/>
        <v>0</v>
      </c>
      <c r="K106" s="11"/>
      <c r="L106" s="636"/>
      <c r="M106" s="67"/>
      <c r="N106" s="260" t="s">
        <v>179</v>
      </c>
      <c r="O106" s="98"/>
    </row>
    <row r="107" spans="1:15" x14ac:dyDescent="0.25">
      <c r="A107" s="143" t="str">
        <f t="shared" si="5"/>
        <v/>
      </c>
      <c r="B107" s="144" t="str">
        <f t="shared" si="7"/>
        <v/>
      </c>
      <c r="C107" s="13"/>
      <c r="D107" s="13"/>
      <c r="E107" s="35"/>
      <c r="F107" s="92"/>
      <c r="G107" s="92"/>
      <c r="H107" s="45"/>
      <c r="I107" s="75"/>
      <c r="J107" s="145">
        <f t="shared" si="6"/>
        <v>0</v>
      </c>
      <c r="K107" s="11"/>
      <c r="L107" s="636"/>
      <c r="M107" s="67"/>
      <c r="N107" s="260" t="s">
        <v>179</v>
      </c>
      <c r="O107" s="98"/>
    </row>
    <row r="108" spans="1:15" x14ac:dyDescent="0.25">
      <c r="A108" s="143" t="str">
        <f t="shared" si="5"/>
        <v/>
      </c>
      <c r="B108" s="144" t="str">
        <f t="shared" si="7"/>
        <v/>
      </c>
      <c r="C108" s="13"/>
      <c r="D108" s="13"/>
      <c r="E108" s="35"/>
      <c r="F108" s="92"/>
      <c r="G108" s="92"/>
      <c r="H108" s="45"/>
      <c r="I108" s="75"/>
      <c r="J108" s="145">
        <f t="shared" si="6"/>
        <v>0</v>
      </c>
      <c r="K108" s="11"/>
      <c r="L108" s="636"/>
      <c r="M108" s="67"/>
      <c r="N108" s="260" t="s">
        <v>179</v>
      </c>
      <c r="O108" s="98"/>
    </row>
    <row r="109" spans="1:15" x14ac:dyDescent="0.25">
      <c r="A109" s="143" t="str">
        <f t="shared" si="5"/>
        <v/>
      </c>
      <c r="B109" s="144" t="str">
        <f t="shared" si="7"/>
        <v/>
      </c>
      <c r="C109" s="13"/>
      <c r="D109" s="13"/>
      <c r="E109" s="35"/>
      <c r="F109" s="92"/>
      <c r="G109" s="92"/>
      <c r="H109" s="45"/>
      <c r="I109" s="75"/>
      <c r="J109" s="145">
        <f t="shared" si="6"/>
        <v>0</v>
      </c>
      <c r="K109" s="11"/>
      <c r="L109" s="636"/>
      <c r="M109" s="67"/>
      <c r="N109" s="260" t="s">
        <v>179</v>
      </c>
      <c r="O109" s="98"/>
    </row>
    <row r="110" spans="1:15" x14ac:dyDescent="0.25">
      <c r="A110" s="143" t="str">
        <f t="shared" si="5"/>
        <v/>
      </c>
      <c r="B110" s="144" t="str">
        <f t="shared" si="7"/>
        <v/>
      </c>
      <c r="C110" s="13"/>
      <c r="D110" s="13"/>
      <c r="E110" s="35"/>
      <c r="F110" s="92"/>
      <c r="G110" s="92"/>
      <c r="H110" s="45"/>
      <c r="I110" s="75"/>
      <c r="J110" s="145">
        <f t="shared" si="6"/>
        <v>0</v>
      </c>
      <c r="K110" s="11"/>
      <c r="L110" s="636"/>
      <c r="M110" s="67"/>
      <c r="N110" s="260" t="s">
        <v>179</v>
      </c>
      <c r="O110" s="98"/>
    </row>
    <row r="111" spans="1:15" x14ac:dyDescent="0.25">
      <c r="A111" s="143" t="str">
        <f t="shared" si="5"/>
        <v/>
      </c>
      <c r="B111" s="144" t="str">
        <f t="shared" si="7"/>
        <v/>
      </c>
      <c r="C111" s="13"/>
      <c r="D111" s="13"/>
      <c r="E111" s="35"/>
      <c r="F111" s="92"/>
      <c r="G111" s="92"/>
      <c r="H111" s="45"/>
      <c r="I111" s="75"/>
      <c r="J111" s="145">
        <f t="shared" si="6"/>
        <v>0</v>
      </c>
      <c r="K111" s="11"/>
      <c r="L111" s="636"/>
      <c r="M111" s="67"/>
      <c r="N111" s="260" t="s">
        <v>179</v>
      </c>
      <c r="O111" s="98"/>
    </row>
    <row r="112" spans="1:15" x14ac:dyDescent="0.25">
      <c r="A112" s="143" t="str">
        <f t="shared" si="5"/>
        <v/>
      </c>
      <c r="B112" s="144" t="str">
        <f t="shared" si="7"/>
        <v/>
      </c>
      <c r="C112" s="13"/>
      <c r="D112" s="13"/>
      <c r="E112" s="35"/>
      <c r="F112" s="92"/>
      <c r="G112" s="92"/>
      <c r="H112" s="45"/>
      <c r="I112" s="75"/>
      <c r="J112" s="145">
        <f t="shared" si="6"/>
        <v>0</v>
      </c>
      <c r="K112" s="11"/>
      <c r="L112" s="636"/>
      <c r="M112" s="67"/>
      <c r="N112" s="260" t="s">
        <v>179</v>
      </c>
      <c r="O112" s="98"/>
    </row>
    <row r="113" spans="1:15" x14ac:dyDescent="0.25">
      <c r="A113" s="143" t="str">
        <f t="shared" si="5"/>
        <v/>
      </c>
      <c r="B113" s="144" t="str">
        <f t="shared" si="7"/>
        <v/>
      </c>
      <c r="C113" s="13"/>
      <c r="D113" s="13"/>
      <c r="E113" s="35"/>
      <c r="F113" s="92"/>
      <c r="G113" s="92"/>
      <c r="H113" s="45"/>
      <c r="I113" s="75"/>
      <c r="J113" s="145">
        <f t="shared" si="6"/>
        <v>0</v>
      </c>
      <c r="K113" s="11"/>
      <c r="L113" s="636"/>
      <c r="M113" s="67"/>
      <c r="N113" s="260" t="s">
        <v>179</v>
      </c>
      <c r="O113" s="98"/>
    </row>
    <row r="114" spans="1:15" x14ac:dyDescent="0.25">
      <c r="A114" s="143" t="str">
        <f t="shared" si="5"/>
        <v/>
      </c>
      <c r="B114" s="144" t="str">
        <f t="shared" si="7"/>
        <v/>
      </c>
      <c r="C114" s="13"/>
      <c r="D114" s="13"/>
      <c r="E114" s="35"/>
      <c r="F114" s="92"/>
      <c r="G114" s="92"/>
      <c r="H114" s="45"/>
      <c r="I114" s="75"/>
      <c r="J114" s="145">
        <f t="shared" si="6"/>
        <v>0</v>
      </c>
      <c r="K114" s="11"/>
      <c r="L114" s="636"/>
      <c r="M114" s="67"/>
      <c r="N114" s="260" t="s">
        <v>179</v>
      </c>
      <c r="O114" s="98"/>
    </row>
    <row r="115" spans="1:15" x14ac:dyDescent="0.25">
      <c r="A115" s="143" t="str">
        <f t="shared" si="5"/>
        <v/>
      </c>
      <c r="B115" s="144" t="str">
        <f t="shared" si="7"/>
        <v/>
      </c>
      <c r="C115" s="13"/>
      <c r="D115" s="13"/>
      <c r="E115" s="35"/>
      <c r="F115" s="92"/>
      <c r="G115" s="92"/>
      <c r="H115" s="45"/>
      <c r="I115" s="75"/>
      <c r="J115" s="145">
        <f t="shared" si="6"/>
        <v>0</v>
      </c>
      <c r="K115" s="11"/>
      <c r="L115" s="636"/>
      <c r="M115" s="67"/>
      <c r="N115" s="260" t="s">
        <v>179</v>
      </c>
      <c r="O115" s="98"/>
    </row>
    <row r="116" spans="1:15" x14ac:dyDescent="0.25">
      <c r="A116" s="143" t="str">
        <f t="shared" si="5"/>
        <v/>
      </c>
      <c r="B116" s="144" t="str">
        <f t="shared" si="7"/>
        <v/>
      </c>
      <c r="C116" s="13"/>
      <c r="D116" s="13"/>
      <c r="E116" s="35"/>
      <c r="F116" s="92"/>
      <c r="G116" s="92"/>
      <c r="H116" s="45"/>
      <c r="I116" s="75"/>
      <c r="J116" s="145">
        <f t="shared" si="6"/>
        <v>0</v>
      </c>
      <c r="K116" s="11"/>
      <c r="L116" s="636"/>
      <c r="M116" s="67"/>
      <c r="N116" s="260" t="s">
        <v>179</v>
      </c>
      <c r="O116" s="98"/>
    </row>
    <row r="117" spans="1:15" x14ac:dyDescent="0.25">
      <c r="A117" s="143" t="str">
        <f t="shared" si="5"/>
        <v/>
      </c>
      <c r="B117" s="144" t="str">
        <f t="shared" si="7"/>
        <v/>
      </c>
      <c r="C117" s="13"/>
      <c r="D117" s="13"/>
      <c r="E117" s="35"/>
      <c r="F117" s="92"/>
      <c r="G117" s="92"/>
      <c r="H117" s="45"/>
      <c r="I117" s="75"/>
      <c r="J117" s="145">
        <f t="shared" si="6"/>
        <v>0</v>
      </c>
      <c r="K117" s="11"/>
      <c r="L117" s="636"/>
      <c r="M117" s="67"/>
      <c r="N117" s="260" t="s">
        <v>179</v>
      </c>
      <c r="O117" s="98"/>
    </row>
    <row r="118" spans="1:15" x14ac:dyDescent="0.25">
      <c r="A118" s="143" t="str">
        <f t="shared" si="5"/>
        <v/>
      </c>
      <c r="B118" s="144" t="str">
        <f t="shared" si="7"/>
        <v/>
      </c>
      <c r="C118" s="13"/>
      <c r="D118" s="13"/>
      <c r="E118" s="35"/>
      <c r="F118" s="92"/>
      <c r="G118" s="92"/>
      <c r="H118" s="45"/>
      <c r="I118" s="75"/>
      <c r="J118" s="145">
        <f t="shared" si="6"/>
        <v>0</v>
      </c>
      <c r="K118" s="11"/>
      <c r="L118" s="636"/>
      <c r="M118" s="67"/>
      <c r="N118" s="260" t="s">
        <v>179</v>
      </c>
      <c r="O118" s="98"/>
    </row>
    <row r="119" spans="1:15" x14ac:dyDescent="0.25">
      <c r="A119" s="143" t="str">
        <f t="shared" si="5"/>
        <v/>
      </c>
      <c r="B119" s="144" t="str">
        <f t="shared" si="7"/>
        <v/>
      </c>
      <c r="C119" s="13"/>
      <c r="D119" s="13"/>
      <c r="E119" s="35"/>
      <c r="F119" s="92"/>
      <c r="G119" s="92"/>
      <c r="H119" s="45"/>
      <c r="I119" s="75"/>
      <c r="J119" s="145">
        <f t="shared" si="6"/>
        <v>0</v>
      </c>
      <c r="K119" s="11"/>
      <c r="L119" s="636"/>
      <c r="M119" s="67"/>
      <c r="N119" s="260" t="s">
        <v>179</v>
      </c>
      <c r="O119" s="98"/>
    </row>
    <row r="120" spans="1:15" x14ac:dyDescent="0.25">
      <c r="A120" s="143" t="str">
        <f t="shared" si="5"/>
        <v/>
      </c>
      <c r="B120" s="144" t="str">
        <f t="shared" si="7"/>
        <v/>
      </c>
      <c r="C120" s="13"/>
      <c r="D120" s="13"/>
      <c r="E120" s="35"/>
      <c r="F120" s="92"/>
      <c r="G120" s="92"/>
      <c r="H120" s="45"/>
      <c r="I120" s="75"/>
      <c r="J120" s="145">
        <f t="shared" si="6"/>
        <v>0</v>
      </c>
      <c r="K120" s="11"/>
      <c r="L120" s="636"/>
      <c r="M120" s="67"/>
      <c r="N120" s="260" t="s">
        <v>179</v>
      </c>
      <c r="O120" s="98"/>
    </row>
    <row r="121" spans="1:15" x14ac:dyDescent="0.25">
      <c r="A121" s="143" t="str">
        <f t="shared" si="5"/>
        <v/>
      </c>
      <c r="B121" s="144" t="str">
        <f t="shared" si="7"/>
        <v/>
      </c>
      <c r="C121" s="13"/>
      <c r="D121" s="13"/>
      <c r="E121" s="35"/>
      <c r="F121" s="92"/>
      <c r="G121" s="92"/>
      <c r="H121" s="45"/>
      <c r="I121" s="75"/>
      <c r="J121" s="145">
        <f t="shared" si="6"/>
        <v>0</v>
      </c>
      <c r="K121" s="11"/>
      <c r="L121" s="636"/>
      <c r="M121" s="67"/>
      <c r="N121" s="260" t="s">
        <v>179</v>
      </c>
      <c r="O121" s="98"/>
    </row>
    <row r="122" spans="1:15" x14ac:dyDescent="0.25">
      <c r="A122" s="143" t="str">
        <f t="shared" si="5"/>
        <v/>
      </c>
      <c r="B122" s="144" t="str">
        <f t="shared" si="7"/>
        <v/>
      </c>
      <c r="C122" s="13"/>
      <c r="D122" s="13"/>
      <c r="E122" s="35"/>
      <c r="F122" s="92"/>
      <c r="G122" s="92"/>
      <c r="H122" s="45"/>
      <c r="I122" s="75"/>
      <c r="J122" s="145">
        <f t="shared" si="6"/>
        <v>0</v>
      </c>
      <c r="K122" s="11"/>
      <c r="L122" s="636"/>
      <c r="M122" s="67"/>
      <c r="N122" s="260" t="s">
        <v>179</v>
      </c>
      <c r="O122" s="98"/>
    </row>
    <row r="123" spans="1:15" ht="12.75" customHeight="1" x14ac:dyDescent="0.25">
      <c r="A123" s="143" t="str">
        <f t="shared" si="5"/>
        <v/>
      </c>
      <c r="B123" s="144" t="str">
        <f t="shared" si="7"/>
        <v/>
      </c>
      <c r="C123" s="13"/>
      <c r="D123" s="13"/>
      <c r="E123" s="35"/>
      <c r="F123" s="92"/>
      <c r="G123" s="92"/>
      <c r="H123" s="45"/>
      <c r="I123" s="75"/>
      <c r="J123" s="145">
        <f t="shared" si="6"/>
        <v>0</v>
      </c>
      <c r="K123" s="11"/>
      <c r="L123" s="636"/>
      <c r="M123" s="67"/>
      <c r="N123" s="260" t="s">
        <v>179</v>
      </c>
      <c r="O123" s="98"/>
    </row>
    <row r="124" spans="1:15" x14ac:dyDescent="0.25">
      <c r="A124" s="143" t="str">
        <f t="shared" si="5"/>
        <v/>
      </c>
      <c r="B124" s="144" t="str">
        <f t="shared" si="7"/>
        <v/>
      </c>
      <c r="C124" s="13"/>
      <c r="D124" s="13"/>
      <c r="E124" s="35"/>
      <c r="F124" s="92"/>
      <c r="G124" s="92"/>
      <c r="H124" s="45"/>
      <c r="I124" s="75"/>
      <c r="J124" s="145">
        <f t="shared" si="6"/>
        <v>0</v>
      </c>
      <c r="K124" s="11"/>
      <c r="L124" s="636"/>
      <c r="M124" s="67"/>
      <c r="N124" s="260" t="s">
        <v>179</v>
      </c>
      <c r="O124" s="98"/>
    </row>
    <row r="125" spans="1:15" x14ac:dyDescent="0.25">
      <c r="A125" s="143" t="str">
        <f t="shared" si="5"/>
        <v/>
      </c>
      <c r="B125" s="144" t="str">
        <f t="shared" si="7"/>
        <v/>
      </c>
      <c r="C125" s="13"/>
      <c r="D125" s="13"/>
      <c r="E125" s="35"/>
      <c r="F125" s="92"/>
      <c r="G125" s="92"/>
      <c r="H125" s="45"/>
      <c r="I125" s="75"/>
      <c r="J125" s="145">
        <f t="shared" si="6"/>
        <v>0</v>
      </c>
      <c r="K125" s="11"/>
      <c r="L125" s="636"/>
      <c r="M125" s="67"/>
      <c r="N125" s="260" t="s">
        <v>179</v>
      </c>
      <c r="O125" s="98"/>
    </row>
    <row r="126" spans="1:15" x14ac:dyDescent="0.25">
      <c r="A126" s="143" t="str">
        <f t="shared" si="5"/>
        <v/>
      </c>
      <c r="B126" s="144" t="str">
        <f t="shared" si="7"/>
        <v/>
      </c>
      <c r="C126" s="13"/>
      <c r="D126" s="13"/>
      <c r="E126" s="35"/>
      <c r="F126" s="92"/>
      <c r="G126" s="92"/>
      <c r="H126" s="45"/>
      <c r="I126" s="75"/>
      <c r="J126" s="145">
        <f t="shared" si="6"/>
        <v>0</v>
      </c>
      <c r="K126" s="11"/>
      <c r="L126" s="636"/>
      <c r="M126" s="67"/>
      <c r="N126" s="260" t="s">
        <v>179</v>
      </c>
      <c r="O126" s="98"/>
    </row>
    <row r="127" spans="1:15" x14ac:dyDescent="0.25">
      <c r="A127" s="143" t="str">
        <f t="shared" si="5"/>
        <v/>
      </c>
      <c r="B127" s="144" t="str">
        <f t="shared" si="7"/>
        <v/>
      </c>
      <c r="C127" s="13"/>
      <c r="D127" s="13"/>
      <c r="E127" s="35"/>
      <c r="F127" s="92"/>
      <c r="G127" s="92"/>
      <c r="H127" s="45"/>
      <c r="I127" s="75"/>
      <c r="J127" s="145">
        <f t="shared" si="6"/>
        <v>0</v>
      </c>
      <c r="K127" s="11"/>
      <c r="L127" s="636"/>
      <c r="M127" s="67"/>
      <c r="N127" s="260" t="s">
        <v>179</v>
      </c>
      <c r="O127" s="98"/>
    </row>
    <row r="128" spans="1:15" x14ac:dyDescent="0.25">
      <c r="A128" s="143" t="str">
        <f t="shared" si="5"/>
        <v/>
      </c>
      <c r="B128" s="144" t="str">
        <f t="shared" si="7"/>
        <v/>
      </c>
      <c r="C128" s="13"/>
      <c r="D128" s="13"/>
      <c r="E128" s="35"/>
      <c r="F128" s="92"/>
      <c r="G128" s="92"/>
      <c r="H128" s="45"/>
      <c r="I128" s="75"/>
      <c r="J128" s="145">
        <f t="shared" si="6"/>
        <v>0</v>
      </c>
      <c r="K128" s="11"/>
      <c r="L128" s="636"/>
      <c r="M128" s="67"/>
      <c r="N128" s="260" t="s">
        <v>179</v>
      </c>
      <c r="O128" s="98"/>
    </row>
    <row r="129" spans="1:15" x14ac:dyDescent="0.25">
      <c r="A129" s="143" t="str">
        <f t="shared" si="5"/>
        <v/>
      </c>
      <c r="B129" s="144" t="str">
        <f t="shared" si="7"/>
        <v/>
      </c>
      <c r="C129" s="13"/>
      <c r="D129" s="13"/>
      <c r="E129" s="35"/>
      <c r="F129" s="92"/>
      <c r="G129" s="92"/>
      <c r="H129" s="45"/>
      <c r="I129" s="75"/>
      <c r="J129" s="145">
        <f t="shared" si="6"/>
        <v>0</v>
      </c>
      <c r="K129" s="11"/>
      <c r="L129" s="636"/>
      <c r="M129" s="67"/>
      <c r="N129" s="260" t="s">
        <v>179</v>
      </c>
      <c r="O129" s="98"/>
    </row>
    <row r="130" spans="1:15" x14ac:dyDescent="0.25">
      <c r="A130" s="143" t="str">
        <f t="shared" si="5"/>
        <v/>
      </c>
      <c r="B130" s="144" t="str">
        <f t="shared" si="7"/>
        <v/>
      </c>
      <c r="C130" s="13"/>
      <c r="D130" s="13"/>
      <c r="E130" s="35"/>
      <c r="F130" s="92"/>
      <c r="G130" s="92"/>
      <c r="H130" s="45"/>
      <c r="I130" s="75"/>
      <c r="J130" s="145">
        <f t="shared" si="6"/>
        <v>0</v>
      </c>
      <c r="K130" s="11"/>
      <c r="L130" s="636"/>
      <c r="M130" s="67"/>
      <c r="N130" s="260" t="s">
        <v>179</v>
      </c>
      <c r="O130" s="98"/>
    </row>
    <row r="131" spans="1:15" x14ac:dyDescent="0.25">
      <c r="A131" s="143" t="str">
        <f t="shared" si="5"/>
        <v/>
      </c>
      <c r="B131" s="144" t="str">
        <f t="shared" si="7"/>
        <v/>
      </c>
      <c r="C131" s="13"/>
      <c r="D131" s="13"/>
      <c r="E131" s="35"/>
      <c r="F131" s="92"/>
      <c r="G131" s="92"/>
      <c r="H131" s="45"/>
      <c r="I131" s="75"/>
      <c r="J131" s="145">
        <f t="shared" si="6"/>
        <v>0</v>
      </c>
      <c r="K131" s="11"/>
      <c r="L131" s="636"/>
      <c r="M131" s="67"/>
      <c r="N131" s="260" t="s">
        <v>179</v>
      </c>
      <c r="O131" s="98"/>
    </row>
    <row r="132" spans="1:15" x14ac:dyDescent="0.25">
      <c r="A132" s="143" t="str">
        <f t="shared" si="5"/>
        <v/>
      </c>
      <c r="B132" s="144" t="str">
        <f t="shared" si="7"/>
        <v/>
      </c>
      <c r="C132" s="13"/>
      <c r="D132" s="13"/>
      <c r="E132" s="35"/>
      <c r="F132" s="92"/>
      <c r="G132" s="92"/>
      <c r="H132" s="45"/>
      <c r="I132" s="75"/>
      <c r="J132" s="145">
        <f t="shared" si="6"/>
        <v>0</v>
      </c>
      <c r="K132" s="11"/>
      <c r="L132" s="636"/>
      <c r="M132" s="67"/>
      <c r="N132" s="260" t="s">
        <v>179</v>
      </c>
      <c r="O132" s="98"/>
    </row>
    <row r="133" spans="1:15" x14ac:dyDescent="0.25">
      <c r="A133" s="143" t="str">
        <f t="shared" si="5"/>
        <v/>
      </c>
      <c r="B133" s="144" t="str">
        <f t="shared" si="7"/>
        <v/>
      </c>
      <c r="C133" s="13"/>
      <c r="D133" s="13"/>
      <c r="E133" s="35"/>
      <c r="F133" s="92"/>
      <c r="G133" s="92"/>
      <c r="H133" s="45"/>
      <c r="I133" s="75"/>
      <c r="J133" s="145">
        <f t="shared" si="6"/>
        <v>0</v>
      </c>
      <c r="K133" s="11"/>
      <c r="L133" s="636"/>
      <c r="M133" s="67"/>
      <c r="N133" s="260" t="s">
        <v>179</v>
      </c>
      <c r="O133" s="98"/>
    </row>
    <row r="134" spans="1:15" x14ac:dyDescent="0.25">
      <c r="A134" s="143" t="str">
        <f t="shared" si="5"/>
        <v/>
      </c>
      <c r="B134" s="144" t="str">
        <f t="shared" si="7"/>
        <v/>
      </c>
      <c r="C134" s="13"/>
      <c r="D134" s="13"/>
      <c r="E134" s="35"/>
      <c r="F134" s="92"/>
      <c r="G134" s="92"/>
      <c r="H134" s="45"/>
      <c r="I134" s="75"/>
      <c r="J134" s="145">
        <f t="shared" si="6"/>
        <v>0</v>
      </c>
      <c r="K134" s="11"/>
      <c r="L134" s="636"/>
      <c r="M134" s="67"/>
      <c r="N134" s="260" t="s">
        <v>179</v>
      </c>
      <c r="O134" s="98"/>
    </row>
    <row r="135" spans="1:15" x14ac:dyDescent="0.25">
      <c r="A135" s="143" t="str">
        <f t="shared" si="5"/>
        <v/>
      </c>
      <c r="B135" s="144" t="str">
        <f t="shared" si="7"/>
        <v/>
      </c>
      <c r="C135" s="13"/>
      <c r="D135" s="13"/>
      <c r="E135" s="35"/>
      <c r="F135" s="92"/>
      <c r="G135" s="92"/>
      <c r="H135" s="45"/>
      <c r="I135" s="75"/>
      <c r="J135" s="145">
        <f t="shared" si="6"/>
        <v>0</v>
      </c>
      <c r="K135" s="11"/>
      <c r="L135" s="636"/>
      <c r="M135" s="67"/>
      <c r="N135" s="260" t="s">
        <v>179</v>
      </c>
      <c r="O135" s="98"/>
    </row>
    <row r="136" spans="1:15" x14ac:dyDescent="0.25">
      <c r="A136" s="143" t="str">
        <f t="shared" si="5"/>
        <v/>
      </c>
      <c r="B136" s="144" t="str">
        <f t="shared" si="7"/>
        <v/>
      </c>
      <c r="C136" s="13"/>
      <c r="D136" s="13"/>
      <c r="E136" s="35"/>
      <c r="F136" s="92"/>
      <c r="G136" s="92"/>
      <c r="H136" s="45"/>
      <c r="I136" s="75"/>
      <c r="J136" s="145">
        <f t="shared" si="6"/>
        <v>0</v>
      </c>
      <c r="K136" s="11"/>
      <c r="L136" s="636"/>
      <c r="M136" s="67"/>
      <c r="N136" s="260" t="s">
        <v>179</v>
      </c>
      <c r="O136" s="98"/>
    </row>
    <row r="137" spans="1:15" x14ac:dyDescent="0.25">
      <c r="A137" s="143" t="str">
        <f t="shared" si="5"/>
        <v/>
      </c>
      <c r="B137" s="144" t="str">
        <f t="shared" si="7"/>
        <v/>
      </c>
      <c r="C137" s="13"/>
      <c r="D137" s="13"/>
      <c r="E137" s="35"/>
      <c r="F137" s="92"/>
      <c r="G137" s="92"/>
      <c r="H137" s="45"/>
      <c r="I137" s="75"/>
      <c r="J137" s="145">
        <f t="shared" si="6"/>
        <v>0</v>
      </c>
      <c r="K137" s="11"/>
      <c r="L137" s="636"/>
      <c r="M137" s="67"/>
      <c r="N137" s="260" t="s">
        <v>179</v>
      </c>
      <c r="O137" s="98"/>
    </row>
    <row r="138" spans="1:15" x14ac:dyDescent="0.25">
      <c r="A138" s="143" t="str">
        <f t="shared" si="5"/>
        <v/>
      </c>
      <c r="B138" s="144" t="str">
        <f t="shared" si="7"/>
        <v/>
      </c>
      <c r="C138" s="13"/>
      <c r="D138" s="13"/>
      <c r="E138" s="35"/>
      <c r="F138" s="92"/>
      <c r="G138" s="92"/>
      <c r="H138" s="45"/>
      <c r="I138" s="75"/>
      <c r="J138" s="145">
        <f t="shared" si="6"/>
        <v>0</v>
      </c>
      <c r="K138" s="11"/>
      <c r="L138" s="636"/>
      <c r="M138" s="67"/>
      <c r="N138" s="260" t="s">
        <v>179</v>
      </c>
      <c r="O138" s="98"/>
    </row>
    <row r="139" spans="1:15" x14ac:dyDescent="0.25">
      <c r="A139" s="143" t="str">
        <f t="shared" si="5"/>
        <v/>
      </c>
      <c r="B139" s="144" t="str">
        <f t="shared" si="7"/>
        <v/>
      </c>
      <c r="C139" s="13"/>
      <c r="D139" s="13"/>
      <c r="E139" s="35"/>
      <c r="F139" s="92"/>
      <c r="G139" s="92"/>
      <c r="H139" s="45"/>
      <c r="I139" s="75"/>
      <c r="J139" s="145">
        <f t="shared" si="6"/>
        <v>0</v>
      </c>
      <c r="K139" s="11"/>
      <c r="L139" s="636"/>
      <c r="M139" s="67"/>
      <c r="N139" s="260" t="s">
        <v>179</v>
      </c>
      <c r="O139" s="98"/>
    </row>
    <row r="140" spans="1:15" x14ac:dyDescent="0.25">
      <c r="A140" s="143" t="str">
        <f t="shared" si="5"/>
        <v/>
      </c>
      <c r="B140" s="144" t="str">
        <f t="shared" si="7"/>
        <v/>
      </c>
      <c r="C140" s="13"/>
      <c r="D140" s="13"/>
      <c r="E140" s="35"/>
      <c r="F140" s="92"/>
      <c r="G140" s="92"/>
      <c r="H140" s="45"/>
      <c r="I140" s="75"/>
      <c r="J140" s="145">
        <f t="shared" si="6"/>
        <v>0</v>
      </c>
      <c r="K140" s="11"/>
      <c r="L140" s="636"/>
      <c r="M140" s="67"/>
      <c r="N140" s="260" t="s">
        <v>179</v>
      </c>
      <c r="O140" s="98"/>
    </row>
    <row r="141" spans="1:15" ht="12.75" customHeight="1" x14ac:dyDescent="0.25">
      <c r="A141" s="143" t="str">
        <f t="shared" si="5"/>
        <v/>
      </c>
      <c r="B141" s="144" t="str">
        <f t="shared" si="7"/>
        <v/>
      </c>
      <c r="C141" s="13"/>
      <c r="D141" s="13"/>
      <c r="E141" s="35"/>
      <c r="F141" s="92"/>
      <c r="G141" s="92"/>
      <c r="H141" s="45"/>
      <c r="I141" s="75"/>
      <c r="J141" s="145">
        <f t="shared" si="6"/>
        <v>0</v>
      </c>
      <c r="K141" s="11"/>
      <c r="L141" s="636"/>
      <c r="M141" s="67"/>
      <c r="N141" s="260" t="s">
        <v>179</v>
      </c>
      <c r="O141" s="98"/>
    </row>
    <row r="142" spans="1:15" x14ac:dyDescent="0.25">
      <c r="A142" s="143" t="str">
        <f t="shared" si="5"/>
        <v/>
      </c>
      <c r="B142" s="144" t="str">
        <f t="shared" si="7"/>
        <v/>
      </c>
      <c r="C142" s="13"/>
      <c r="D142" s="13"/>
      <c r="E142" s="35"/>
      <c r="F142" s="92"/>
      <c r="G142" s="92"/>
      <c r="H142" s="45"/>
      <c r="I142" s="75"/>
      <c r="J142" s="145">
        <f t="shared" si="6"/>
        <v>0</v>
      </c>
      <c r="K142" s="11"/>
      <c r="L142" s="636"/>
      <c r="M142" s="67"/>
      <c r="N142" s="260" t="s">
        <v>179</v>
      </c>
      <c r="O142" s="98"/>
    </row>
    <row r="143" spans="1:15" x14ac:dyDescent="0.25">
      <c r="A143" s="143" t="str">
        <f t="shared" si="5"/>
        <v/>
      </c>
      <c r="B143" s="144" t="str">
        <f t="shared" si="7"/>
        <v/>
      </c>
      <c r="C143" s="13"/>
      <c r="D143" s="13"/>
      <c r="E143" s="35"/>
      <c r="F143" s="92"/>
      <c r="G143" s="92"/>
      <c r="H143" s="45"/>
      <c r="I143" s="75"/>
      <c r="J143" s="145">
        <f t="shared" si="6"/>
        <v>0</v>
      </c>
      <c r="K143" s="11"/>
      <c r="L143" s="636"/>
      <c r="M143" s="67"/>
      <c r="N143" s="260" t="s">
        <v>179</v>
      </c>
      <c r="O143" s="98"/>
    </row>
    <row r="144" spans="1:15" x14ac:dyDescent="0.25">
      <c r="A144" s="143" t="str">
        <f t="shared" ref="A144:A207" si="8">IF(C144="","",CONCATENATE("FA / ",B144))</f>
        <v/>
      </c>
      <c r="B144" s="144" t="str">
        <f t="shared" si="7"/>
        <v/>
      </c>
      <c r="C144" s="13"/>
      <c r="D144" s="13"/>
      <c r="E144" s="35"/>
      <c r="F144" s="92"/>
      <c r="G144" s="92"/>
      <c r="H144" s="45"/>
      <c r="I144" s="75"/>
      <c r="J144" s="145">
        <f t="shared" ref="J144:J207" si="9">H144*I144</f>
        <v>0</v>
      </c>
      <c r="K144" s="11"/>
      <c r="L144" s="636"/>
      <c r="M144" s="67"/>
      <c r="N144" s="260" t="s">
        <v>179</v>
      </c>
      <c r="O144" s="98"/>
    </row>
    <row r="145" spans="1:15" x14ac:dyDescent="0.25">
      <c r="A145" s="143" t="str">
        <f t="shared" si="8"/>
        <v/>
      </c>
      <c r="B145" s="144" t="str">
        <f t="shared" ref="B145:B208" si="10">IF(C145="","",B144+1)</f>
        <v/>
      </c>
      <c r="C145" s="13"/>
      <c r="D145" s="13"/>
      <c r="E145" s="35"/>
      <c r="F145" s="92"/>
      <c r="G145" s="92"/>
      <c r="H145" s="45"/>
      <c r="I145" s="75"/>
      <c r="J145" s="145">
        <f t="shared" si="9"/>
        <v>0</v>
      </c>
      <c r="K145" s="11"/>
      <c r="L145" s="636"/>
      <c r="M145" s="67"/>
      <c r="N145" s="260" t="s">
        <v>179</v>
      </c>
      <c r="O145" s="98"/>
    </row>
    <row r="146" spans="1:15" x14ac:dyDescent="0.25">
      <c r="A146" s="143" t="str">
        <f t="shared" si="8"/>
        <v/>
      </c>
      <c r="B146" s="144" t="str">
        <f t="shared" si="10"/>
        <v/>
      </c>
      <c r="C146" s="13"/>
      <c r="D146" s="13"/>
      <c r="E146" s="35"/>
      <c r="F146" s="92"/>
      <c r="G146" s="92"/>
      <c r="H146" s="45"/>
      <c r="I146" s="75"/>
      <c r="J146" s="145">
        <f t="shared" si="9"/>
        <v>0</v>
      </c>
      <c r="K146" s="11"/>
      <c r="L146" s="636"/>
      <c r="M146" s="67"/>
      <c r="N146" s="260" t="s">
        <v>179</v>
      </c>
      <c r="O146" s="98"/>
    </row>
    <row r="147" spans="1:15" x14ac:dyDescent="0.25">
      <c r="A147" s="143" t="str">
        <f t="shared" si="8"/>
        <v/>
      </c>
      <c r="B147" s="144" t="str">
        <f t="shared" si="10"/>
        <v/>
      </c>
      <c r="C147" s="13"/>
      <c r="D147" s="13"/>
      <c r="E147" s="35"/>
      <c r="F147" s="92"/>
      <c r="G147" s="92"/>
      <c r="H147" s="45"/>
      <c r="I147" s="75"/>
      <c r="J147" s="145">
        <f t="shared" si="9"/>
        <v>0</v>
      </c>
      <c r="K147" s="11"/>
      <c r="L147" s="636"/>
      <c r="M147" s="67"/>
      <c r="N147" s="260" t="s">
        <v>179</v>
      </c>
      <c r="O147" s="98"/>
    </row>
    <row r="148" spans="1:15" x14ac:dyDescent="0.25">
      <c r="A148" s="143" t="str">
        <f t="shared" si="8"/>
        <v/>
      </c>
      <c r="B148" s="144" t="str">
        <f t="shared" si="10"/>
        <v/>
      </c>
      <c r="C148" s="13"/>
      <c r="D148" s="13"/>
      <c r="E148" s="35"/>
      <c r="F148" s="92"/>
      <c r="G148" s="92"/>
      <c r="H148" s="45"/>
      <c r="I148" s="75"/>
      <c r="J148" s="145">
        <f t="shared" si="9"/>
        <v>0</v>
      </c>
      <c r="K148" s="11"/>
      <c r="L148" s="636"/>
      <c r="M148" s="67"/>
      <c r="N148" s="260" t="s">
        <v>179</v>
      </c>
      <c r="O148" s="98"/>
    </row>
    <row r="149" spans="1:15" x14ac:dyDescent="0.25">
      <c r="A149" s="143" t="str">
        <f t="shared" si="8"/>
        <v/>
      </c>
      <c r="B149" s="144" t="str">
        <f t="shared" si="10"/>
        <v/>
      </c>
      <c r="C149" s="13"/>
      <c r="D149" s="13"/>
      <c r="E149" s="35"/>
      <c r="F149" s="92"/>
      <c r="G149" s="92"/>
      <c r="H149" s="45"/>
      <c r="I149" s="75"/>
      <c r="J149" s="145">
        <f t="shared" si="9"/>
        <v>0</v>
      </c>
      <c r="K149" s="11"/>
      <c r="L149" s="636"/>
      <c r="M149" s="67"/>
      <c r="N149" s="260" t="s">
        <v>179</v>
      </c>
      <c r="O149" s="98"/>
    </row>
    <row r="150" spans="1:15" x14ac:dyDescent="0.25">
      <c r="A150" s="143" t="str">
        <f t="shared" si="8"/>
        <v/>
      </c>
      <c r="B150" s="144" t="str">
        <f t="shared" si="10"/>
        <v/>
      </c>
      <c r="C150" s="13"/>
      <c r="D150" s="13"/>
      <c r="E150" s="35"/>
      <c r="F150" s="92"/>
      <c r="G150" s="92"/>
      <c r="H150" s="45"/>
      <c r="I150" s="75"/>
      <c r="J150" s="145">
        <f t="shared" si="9"/>
        <v>0</v>
      </c>
      <c r="K150" s="11"/>
      <c r="L150" s="636"/>
      <c r="M150" s="67"/>
      <c r="N150" s="260" t="s">
        <v>179</v>
      </c>
      <c r="O150" s="98"/>
    </row>
    <row r="151" spans="1:15" x14ac:dyDescent="0.25">
      <c r="A151" s="143" t="str">
        <f t="shared" si="8"/>
        <v/>
      </c>
      <c r="B151" s="144" t="str">
        <f t="shared" si="10"/>
        <v/>
      </c>
      <c r="C151" s="13"/>
      <c r="D151" s="13"/>
      <c r="E151" s="35"/>
      <c r="F151" s="92"/>
      <c r="G151" s="92"/>
      <c r="H151" s="45"/>
      <c r="I151" s="75"/>
      <c r="J151" s="145">
        <f t="shared" si="9"/>
        <v>0</v>
      </c>
      <c r="K151" s="11"/>
      <c r="L151" s="636"/>
      <c r="M151" s="67"/>
      <c r="N151" s="260" t="s">
        <v>179</v>
      </c>
      <c r="O151" s="98"/>
    </row>
    <row r="152" spans="1:15" x14ac:dyDescent="0.25">
      <c r="A152" s="143" t="str">
        <f t="shared" si="8"/>
        <v/>
      </c>
      <c r="B152" s="144" t="str">
        <f t="shared" si="10"/>
        <v/>
      </c>
      <c r="C152" s="13"/>
      <c r="D152" s="13"/>
      <c r="E152" s="35"/>
      <c r="F152" s="92"/>
      <c r="G152" s="92"/>
      <c r="H152" s="45"/>
      <c r="I152" s="75"/>
      <c r="J152" s="145">
        <f t="shared" si="9"/>
        <v>0</v>
      </c>
      <c r="K152" s="11"/>
      <c r="L152" s="636"/>
      <c r="M152" s="67"/>
      <c r="N152" s="260" t="s">
        <v>179</v>
      </c>
      <c r="O152" s="98"/>
    </row>
    <row r="153" spans="1:15" x14ac:dyDescent="0.25">
      <c r="A153" s="143" t="str">
        <f t="shared" si="8"/>
        <v/>
      </c>
      <c r="B153" s="144" t="str">
        <f t="shared" si="10"/>
        <v/>
      </c>
      <c r="C153" s="13"/>
      <c r="D153" s="13"/>
      <c r="E153" s="35"/>
      <c r="F153" s="92"/>
      <c r="G153" s="92"/>
      <c r="H153" s="45"/>
      <c r="I153" s="75"/>
      <c r="J153" s="145">
        <f t="shared" si="9"/>
        <v>0</v>
      </c>
      <c r="K153" s="11"/>
      <c r="L153" s="636"/>
      <c r="M153" s="67"/>
      <c r="N153" s="260" t="s">
        <v>179</v>
      </c>
      <c r="O153" s="98"/>
    </row>
    <row r="154" spans="1:15" x14ac:dyDescent="0.25">
      <c r="A154" s="143" t="str">
        <f t="shared" si="8"/>
        <v/>
      </c>
      <c r="B154" s="144" t="str">
        <f t="shared" si="10"/>
        <v/>
      </c>
      <c r="C154" s="13"/>
      <c r="D154" s="13"/>
      <c r="E154" s="35"/>
      <c r="F154" s="92"/>
      <c r="G154" s="92"/>
      <c r="H154" s="45"/>
      <c r="I154" s="75"/>
      <c r="J154" s="145">
        <f t="shared" si="9"/>
        <v>0</v>
      </c>
      <c r="K154" s="11"/>
      <c r="L154" s="636"/>
      <c r="M154" s="67"/>
      <c r="N154" s="260" t="s">
        <v>179</v>
      </c>
      <c r="O154" s="98"/>
    </row>
    <row r="155" spans="1:15" x14ac:dyDescent="0.25">
      <c r="A155" s="143" t="str">
        <f t="shared" si="8"/>
        <v/>
      </c>
      <c r="B155" s="144" t="str">
        <f t="shared" si="10"/>
        <v/>
      </c>
      <c r="C155" s="13"/>
      <c r="D155" s="13"/>
      <c r="E155" s="35"/>
      <c r="F155" s="92"/>
      <c r="G155" s="92"/>
      <c r="H155" s="45"/>
      <c r="I155" s="75"/>
      <c r="J155" s="145">
        <f t="shared" si="9"/>
        <v>0</v>
      </c>
      <c r="K155" s="11"/>
      <c r="L155" s="636"/>
      <c r="M155" s="67"/>
      <c r="N155" s="260" t="s">
        <v>179</v>
      </c>
      <c r="O155" s="98"/>
    </row>
    <row r="156" spans="1:15" x14ac:dyDescent="0.25">
      <c r="A156" s="143" t="str">
        <f t="shared" si="8"/>
        <v/>
      </c>
      <c r="B156" s="144" t="str">
        <f t="shared" si="10"/>
        <v/>
      </c>
      <c r="C156" s="13"/>
      <c r="D156" s="13"/>
      <c r="E156" s="35"/>
      <c r="F156" s="92"/>
      <c r="G156" s="92"/>
      <c r="H156" s="45"/>
      <c r="I156" s="75"/>
      <c r="J156" s="145">
        <f t="shared" si="9"/>
        <v>0</v>
      </c>
      <c r="K156" s="11"/>
      <c r="L156" s="636"/>
      <c r="M156" s="67"/>
      <c r="N156" s="260" t="s">
        <v>179</v>
      </c>
      <c r="O156" s="98"/>
    </row>
    <row r="157" spans="1:15" x14ac:dyDescent="0.25">
      <c r="A157" s="143" t="str">
        <f t="shared" si="8"/>
        <v/>
      </c>
      <c r="B157" s="144" t="str">
        <f t="shared" si="10"/>
        <v/>
      </c>
      <c r="C157" s="13"/>
      <c r="D157" s="13"/>
      <c r="E157" s="35"/>
      <c r="F157" s="92"/>
      <c r="G157" s="92"/>
      <c r="H157" s="45"/>
      <c r="I157" s="75"/>
      <c r="J157" s="145">
        <f t="shared" si="9"/>
        <v>0</v>
      </c>
      <c r="K157" s="11"/>
      <c r="L157" s="636"/>
      <c r="M157" s="67"/>
      <c r="N157" s="260" t="s">
        <v>179</v>
      </c>
      <c r="O157" s="98"/>
    </row>
    <row r="158" spans="1:15" x14ac:dyDescent="0.25">
      <c r="A158" s="143" t="str">
        <f t="shared" si="8"/>
        <v/>
      </c>
      <c r="B158" s="144" t="str">
        <f t="shared" si="10"/>
        <v/>
      </c>
      <c r="C158" s="13"/>
      <c r="D158" s="13"/>
      <c r="E158" s="35"/>
      <c r="F158" s="92"/>
      <c r="G158" s="92"/>
      <c r="H158" s="45"/>
      <c r="I158" s="75"/>
      <c r="J158" s="145">
        <f t="shared" si="9"/>
        <v>0</v>
      </c>
      <c r="K158" s="11"/>
      <c r="L158" s="636"/>
      <c r="M158" s="67"/>
      <c r="N158" s="260" t="s">
        <v>179</v>
      </c>
      <c r="O158" s="98"/>
    </row>
    <row r="159" spans="1:15" ht="12.75" customHeight="1" x14ac:dyDescent="0.25">
      <c r="A159" s="143" t="str">
        <f t="shared" si="8"/>
        <v/>
      </c>
      <c r="B159" s="144" t="str">
        <f t="shared" si="10"/>
        <v/>
      </c>
      <c r="C159" s="13"/>
      <c r="D159" s="13"/>
      <c r="E159" s="35"/>
      <c r="F159" s="92"/>
      <c r="G159" s="92"/>
      <c r="H159" s="45"/>
      <c r="I159" s="75"/>
      <c r="J159" s="145">
        <f t="shared" si="9"/>
        <v>0</v>
      </c>
      <c r="K159" s="11"/>
      <c r="L159" s="636"/>
      <c r="M159" s="67"/>
      <c r="N159" s="260" t="s">
        <v>179</v>
      </c>
      <c r="O159" s="98"/>
    </row>
    <row r="160" spans="1:15" x14ac:dyDescent="0.25">
      <c r="A160" s="143" t="str">
        <f t="shared" si="8"/>
        <v/>
      </c>
      <c r="B160" s="144" t="str">
        <f t="shared" si="10"/>
        <v/>
      </c>
      <c r="C160" s="13"/>
      <c r="D160" s="13"/>
      <c r="E160" s="35"/>
      <c r="F160" s="92"/>
      <c r="G160" s="92"/>
      <c r="H160" s="45"/>
      <c r="I160" s="75"/>
      <c r="J160" s="145">
        <f t="shared" si="9"/>
        <v>0</v>
      </c>
      <c r="K160" s="11"/>
      <c r="L160" s="636"/>
      <c r="M160" s="67"/>
      <c r="N160" s="260" t="s">
        <v>179</v>
      </c>
      <c r="O160" s="98"/>
    </row>
    <row r="161" spans="1:15" x14ac:dyDescent="0.25">
      <c r="A161" s="143" t="str">
        <f t="shared" si="8"/>
        <v/>
      </c>
      <c r="B161" s="144" t="str">
        <f t="shared" si="10"/>
        <v/>
      </c>
      <c r="C161" s="13"/>
      <c r="D161" s="13"/>
      <c r="E161" s="35"/>
      <c r="F161" s="92"/>
      <c r="G161" s="92"/>
      <c r="H161" s="45"/>
      <c r="I161" s="75"/>
      <c r="J161" s="145">
        <f t="shared" si="9"/>
        <v>0</v>
      </c>
      <c r="K161" s="11"/>
      <c r="L161" s="636"/>
      <c r="M161" s="67"/>
      <c r="N161" s="260" t="s">
        <v>179</v>
      </c>
      <c r="O161" s="98"/>
    </row>
    <row r="162" spans="1:15" x14ac:dyDescent="0.25">
      <c r="A162" s="143" t="str">
        <f t="shared" si="8"/>
        <v/>
      </c>
      <c r="B162" s="144" t="str">
        <f t="shared" si="10"/>
        <v/>
      </c>
      <c r="C162" s="13"/>
      <c r="D162" s="13"/>
      <c r="E162" s="35"/>
      <c r="F162" s="92"/>
      <c r="G162" s="92"/>
      <c r="H162" s="45"/>
      <c r="I162" s="75"/>
      <c r="J162" s="145">
        <f t="shared" si="9"/>
        <v>0</v>
      </c>
      <c r="K162" s="11"/>
      <c r="L162" s="636"/>
      <c r="M162" s="67"/>
      <c r="N162" s="260" t="s">
        <v>179</v>
      </c>
      <c r="O162" s="98"/>
    </row>
    <row r="163" spans="1:15" x14ac:dyDescent="0.25">
      <c r="A163" s="143" t="str">
        <f t="shared" si="8"/>
        <v/>
      </c>
      <c r="B163" s="144" t="str">
        <f t="shared" si="10"/>
        <v/>
      </c>
      <c r="C163" s="13"/>
      <c r="D163" s="13"/>
      <c r="E163" s="35"/>
      <c r="F163" s="92"/>
      <c r="G163" s="92"/>
      <c r="H163" s="45"/>
      <c r="I163" s="75"/>
      <c r="J163" s="145">
        <f t="shared" si="9"/>
        <v>0</v>
      </c>
      <c r="K163" s="11"/>
      <c r="L163" s="636"/>
      <c r="M163" s="67"/>
      <c r="N163" s="260" t="s">
        <v>179</v>
      </c>
      <c r="O163" s="98"/>
    </row>
    <row r="164" spans="1:15" x14ac:dyDescent="0.25">
      <c r="A164" s="143" t="str">
        <f t="shared" si="8"/>
        <v/>
      </c>
      <c r="B164" s="144" t="str">
        <f t="shared" si="10"/>
        <v/>
      </c>
      <c r="C164" s="13"/>
      <c r="D164" s="13"/>
      <c r="E164" s="35"/>
      <c r="F164" s="92"/>
      <c r="G164" s="92"/>
      <c r="H164" s="45"/>
      <c r="I164" s="75"/>
      <c r="J164" s="145">
        <f t="shared" si="9"/>
        <v>0</v>
      </c>
      <c r="K164" s="11"/>
      <c r="L164" s="636"/>
      <c r="M164" s="67"/>
      <c r="N164" s="260" t="s">
        <v>179</v>
      </c>
      <c r="O164" s="98"/>
    </row>
    <row r="165" spans="1:15" x14ac:dyDescent="0.25">
      <c r="A165" s="143" t="str">
        <f t="shared" si="8"/>
        <v/>
      </c>
      <c r="B165" s="144" t="str">
        <f t="shared" si="10"/>
        <v/>
      </c>
      <c r="C165" s="13"/>
      <c r="D165" s="13"/>
      <c r="E165" s="35"/>
      <c r="F165" s="92"/>
      <c r="G165" s="92"/>
      <c r="H165" s="45"/>
      <c r="I165" s="75"/>
      <c r="J165" s="145">
        <f t="shared" si="9"/>
        <v>0</v>
      </c>
      <c r="K165" s="11"/>
      <c r="L165" s="636"/>
      <c r="M165" s="67"/>
      <c r="N165" s="260" t="s">
        <v>179</v>
      </c>
      <c r="O165" s="98"/>
    </row>
    <row r="166" spans="1:15" x14ac:dyDescent="0.25">
      <c r="A166" s="143" t="str">
        <f t="shared" si="8"/>
        <v/>
      </c>
      <c r="B166" s="144" t="str">
        <f t="shared" si="10"/>
        <v/>
      </c>
      <c r="C166" s="13"/>
      <c r="D166" s="13"/>
      <c r="E166" s="35"/>
      <c r="F166" s="92"/>
      <c r="G166" s="92"/>
      <c r="H166" s="45"/>
      <c r="I166" s="75"/>
      <c r="J166" s="145">
        <f t="shared" si="9"/>
        <v>0</v>
      </c>
      <c r="K166" s="11"/>
      <c r="L166" s="636"/>
      <c r="M166" s="67"/>
      <c r="N166" s="260" t="s">
        <v>179</v>
      </c>
      <c r="O166" s="98"/>
    </row>
    <row r="167" spans="1:15" x14ac:dyDescent="0.25">
      <c r="A167" s="143" t="str">
        <f t="shared" si="8"/>
        <v/>
      </c>
      <c r="B167" s="144" t="str">
        <f t="shared" si="10"/>
        <v/>
      </c>
      <c r="C167" s="13"/>
      <c r="D167" s="13"/>
      <c r="E167" s="35"/>
      <c r="F167" s="92"/>
      <c r="G167" s="92"/>
      <c r="H167" s="45"/>
      <c r="I167" s="75"/>
      <c r="J167" s="145">
        <f t="shared" si="9"/>
        <v>0</v>
      </c>
      <c r="K167" s="11"/>
      <c r="L167" s="636"/>
      <c r="M167" s="67"/>
      <c r="N167" s="260" t="s">
        <v>179</v>
      </c>
      <c r="O167" s="98"/>
    </row>
    <row r="168" spans="1:15" x14ac:dyDescent="0.25">
      <c r="A168" s="143" t="str">
        <f t="shared" si="8"/>
        <v/>
      </c>
      <c r="B168" s="144" t="str">
        <f t="shared" si="10"/>
        <v/>
      </c>
      <c r="C168" s="13"/>
      <c r="D168" s="13"/>
      <c r="E168" s="35"/>
      <c r="F168" s="92"/>
      <c r="G168" s="92"/>
      <c r="H168" s="45"/>
      <c r="I168" s="75"/>
      <c r="J168" s="145">
        <f t="shared" si="9"/>
        <v>0</v>
      </c>
      <c r="K168" s="11"/>
      <c r="L168" s="636"/>
      <c r="M168" s="67"/>
      <c r="N168" s="260" t="s">
        <v>179</v>
      </c>
      <c r="O168" s="98"/>
    </row>
    <row r="169" spans="1:15" x14ac:dyDescent="0.25">
      <c r="A169" s="143" t="str">
        <f t="shared" si="8"/>
        <v/>
      </c>
      <c r="B169" s="144" t="str">
        <f t="shared" si="10"/>
        <v/>
      </c>
      <c r="C169" s="13"/>
      <c r="D169" s="13"/>
      <c r="E169" s="35"/>
      <c r="F169" s="92"/>
      <c r="G169" s="92"/>
      <c r="H169" s="45"/>
      <c r="I169" s="75"/>
      <c r="J169" s="145">
        <f t="shared" si="9"/>
        <v>0</v>
      </c>
      <c r="K169" s="11"/>
      <c r="L169" s="636"/>
      <c r="M169" s="67"/>
      <c r="N169" s="260" t="s">
        <v>179</v>
      </c>
      <c r="O169" s="98"/>
    </row>
    <row r="170" spans="1:15" x14ac:dyDescent="0.25">
      <c r="A170" s="143" t="str">
        <f t="shared" si="8"/>
        <v/>
      </c>
      <c r="B170" s="144" t="str">
        <f t="shared" si="10"/>
        <v/>
      </c>
      <c r="C170" s="13"/>
      <c r="D170" s="13"/>
      <c r="E170" s="35"/>
      <c r="F170" s="92"/>
      <c r="G170" s="92"/>
      <c r="H170" s="45"/>
      <c r="I170" s="75"/>
      <c r="J170" s="145">
        <f t="shared" si="9"/>
        <v>0</v>
      </c>
      <c r="K170" s="11"/>
      <c r="L170" s="636"/>
      <c r="M170" s="67"/>
      <c r="N170" s="260" t="s">
        <v>179</v>
      </c>
      <c r="O170" s="98"/>
    </row>
    <row r="171" spans="1:15" x14ac:dyDescent="0.25">
      <c r="A171" s="143" t="str">
        <f t="shared" si="8"/>
        <v/>
      </c>
      <c r="B171" s="144" t="str">
        <f t="shared" si="10"/>
        <v/>
      </c>
      <c r="C171" s="13"/>
      <c r="D171" s="13"/>
      <c r="E171" s="35"/>
      <c r="F171" s="92"/>
      <c r="G171" s="92"/>
      <c r="H171" s="45"/>
      <c r="I171" s="75"/>
      <c r="J171" s="145">
        <f t="shared" si="9"/>
        <v>0</v>
      </c>
      <c r="K171" s="11"/>
      <c r="L171" s="636"/>
      <c r="M171" s="67"/>
      <c r="N171" s="260" t="s">
        <v>179</v>
      </c>
      <c r="O171" s="98"/>
    </row>
    <row r="172" spans="1:15" x14ac:dyDescent="0.25">
      <c r="A172" s="143" t="str">
        <f t="shared" si="8"/>
        <v/>
      </c>
      <c r="B172" s="144" t="str">
        <f t="shared" si="10"/>
        <v/>
      </c>
      <c r="C172" s="13"/>
      <c r="D172" s="13"/>
      <c r="E172" s="35"/>
      <c r="F172" s="92"/>
      <c r="G172" s="92"/>
      <c r="H172" s="45"/>
      <c r="I172" s="75"/>
      <c r="J172" s="145">
        <f t="shared" si="9"/>
        <v>0</v>
      </c>
      <c r="K172" s="11"/>
      <c r="L172" s="636"/>
      <c r="M172" s="67"/>
      <c r="N172" s="260" t="s">
        <v>179</v>
      </c>
      <c r="O172" s="98"/>
    </row>
    <row r="173" spans="1:15" x14ac:dyDescent="0.25">
      <c r="A173" s="143" t="str">
        <f t="shared" si="8"/>
        <v/>
      </c>
      <c r="B173" s="144" t="str">
        <f t="shared" si="10"/>
        <v/>
      </c>
      <c r="C173" s="13"/>
      <c r="D173" s="13"/>
      <c r="E173" s="35"/>
      <c r="F173" s="92"/>
      <c r="G173" s="92"/>
      <c r="H173" s="45"/>
      <c r="I173" s="75"/>
      <c r="J173" s="145">
        <f t="shared" si="9"/>
        <v>0</v>
      </c>
      <c r="K173" s="11"/>
      <c r="L173" s="636"/>
      <c r="M173" s="67"/>
      <c r="N173" s="260" t="s">
        <v>179</v>
      </c>
      <c r="O173" s="98"/>
    </row>
    <row r="174" spans="1:15" x14ac:dyDescent="0.25">
      <c r="A174" s="143" t="str">
        <f t="shared" si="8"/>
        <v/>
      </c>
      <c r="B174" s="144" t="str">
        <f t="shared" si="10"/>
        <v/>
      </c>
      <c r="C174" s="13"/>
      <c r="D174" s="13"/>
      <c r="E174" s="35"/>
      <c r="F174" s="92"/>
      <c r="G174" s="92"/>
      <c r="H174" s="45"/>
      <c r="I174" s="75"/>
      <c r="J174" s="145">
        <f t="shared" si="9"/>
        <v>0</v>
      </c>
      <c r="K174" s="11"/>
      <c r="L174" s="636"/>
      <c r="M174" s="67"/>
      <c r="N174" s="260" t="s">
        <v>179</v>
      </c>
      <c r="O174" s="98"/>
    </row>
    <row r="175" spans="1:15" x14ac:dyDescent="0.25">
      <c r="A175" s="143" t="str">
        <f t="shared" si="8"/>
        <v/>
      </c>
      <c r="B175" s="144" t="str">
        <f t="shared" si="10"/>
        <v/>
      </c>
      <c r="C175" s="13"/>
      <c r="D175" s="13"/>
      <c r="E175" s="35"/>
      <c r="F175" s="92"/>
      <c r="G175" s="92"/>
      <c r="H175" s="45"/>
      <c r="I175" s="75"/>
      <c r="J175" s="145">
        <f t="shared" si="9"/>
        <v>0</v>
      </c>
      <c r="K175" s="11"/>
      <c r="L175" s="636"/>
      <c r="M175" s="67"/>
      <c r="N175" s="260" t="s">
        <v>179</v>
      </c>
      <c r="O175" s="98"/>
    </row>
    <row r="176" spans="1:15" x14ac:dyDescent="0.25">
      <c r="A176" s="143" t="str">
        <f t="shared" si="8"/>
        <v/>
      </c>
      <c r="B176" s="144" t="str">
        <f t="shared" si="10"/>
        <v/>
      </c>
      <c r="C176" s="13"/>
      <c r="D176" s="13"/>
      <c r="E176" s="35"/>
      <c r="F176" s="92"/>
      <c r="G176" s="92"/>
      <c r="H176" s="45"/>
      <c r="I176" s="75"/>
      <c r="J176" s="145">
        <f t="shared" si="9"/>
        <v>0</v>
      </c>
      <c r="K176" s="11"/>
      <c r="L176" s="636"/>
      <c r="M176" s="67"/>
      <c r="N176" s="260" t="s">
        <v>179</v>
      </c>
      <c r="O176" s="98"/>
    </row>
    <row r="177" spans="1:15" ht="12.75" customHeight="1" x14ac:dyDescent="0.25">
      <c r="A177" s="143" t="str">
        <f t="shared" si="8"/>
        <v/>
      </c>
      <c r="B177" s="144" t="str">
        <f t="shared" si="10"/>
        <v/>
      </c>
      <c r="C177" s="13"/>
      <c r="D177" s="13"/>
      <c r="E177" s="35"/>
      <c r="F177" s="92"/>
      <c r="G177" s="92"/>
      <c r="H177" s="45"/>
      <c r="I177" s="75"/>
      <c r="J177" s="145">
        <f t="shared" si="9"/>
        <v>0</v>
      </c>
      <c r="K177" s="11"/>
      <c r="L177" s="636"/>
      <c r="M177" s="67"/>
      <c r="N177" s="260" t="s">
        <v>179</v>
      </c>
      <c r="O177" s="98"/>
    </row>
    <row r="178" spans="1:15" x14ac:dyDescent="0.25">
      <c r="A178" s="143" t="str">
        <f t="shared" si="8"/>
        <v/>
      </c>
      <c r="B178" s="144" t="str">
        <f t="shared" si="10"/>
        <v/>
      </c>
      <c r="C178" s="13"/>
      <c r="D178" s="13"/>
      <c r="E178" s="35"/>
      <c r="F178" s="92"/>
      <c r="G178" s="92"/>
      <c r="H178" s="45"/>
      <c r="I178" s="75"/>
      <c r="J178" s="145">
        <f t="shared" si="9"/>
        <v>0</v>
      </c>
      <c r="K178" s="11"/>
      <c r="L178" s="636"/>
      <c r="M178" s="67"/>
      <c r="N178" s="260" t="s">
        <v>179</v>
      </c>
      <c r="O178" s="98"/>
    </row>
    <row r="179" spans="1:15" x14ac:dyDescent="0.25">
      <c r="A179" s="143" t="str">
        <f t="shared" si="8"/>
        <v/>
      </c>
      <c r="B179" s="144" t="str">
        <f t="shared" si="10"/>
        <v/>
      </c>
      <c r="C179" s="13"/>
      <c r="D179" s="13"/>
      <c r="E179" s="35"/>
      <c r="F179" s="92"/>
      <c r="G179" s="92"/>
      <c r="H179" s="45"/>
      <c r="I179" s="75"/>
      <c r="J179" s="145">
        <f t="shared" si="9"/>
        <v>0</v>
      </c>
      <c r="K179" s="11"/>
      <c r="L179" s="636"/>
      <c r="M179" s="67"/>
      <c r="N179" s="260" t="s">
        <v>179</v>
      </c>
      <c r="O179" s="98"/>
    </row>
    <row r="180" spans="1:15" x14ac:dyDescent="0.25">
      <c r="A180" s="143" t="str">
        <f t="shared" si="8"/>
        <v/>
      </c>
      <c r="B180" s="144" t="str">
        <f t="shared" si="10"/>
        <v/>
      </c>
      <c r="C180" s="13"/>
      <c r="D180" s="13"/>
      <c r="E180" s="35"/>
      <c r="F180" s="92"/>
      <c r="G180" s="92"/>
      <c r="H180" s="45"/>
      <c r="I180" s="75"/>
      <c r="J180" s="145">
        <f t="shared" si="9"/>
        <v>0</v>
      </c>
      <c r="K180" s="11"/>
      <c r="L180" s="636"/>
      <c r="M180" s="67"/>
      <c r="N180" s="260" t="s">
        <v>179</v>
      </c>
      <c r="O180" s="98"/>
    </row>
    <row r="181" spans="1:15" x14ac:dyDescent="0.25">
      <c r="A181" s="143" t="str">
        <f t="shared" si="8"/>
        <v/>
      </c>
      <c r="B181" s="144" t="str">
        <f t="shared" si="10"/>
        <v/>
      </c>
      <c r="C181" s="13"/>
      <c r="D181" s="13"/>
      <c r="E181" s="35"/>
      <c r="F181" s="92"/>
      <c r="G181" s="92"/>
      <c r="H181" s="45"/>
      <c r="I181" s="75"/>
      <c r="J181" s="145">
        <f t="shared" si="9"/>
        <v>0</v>
      </c>
      <c r="K181" s="11"/>
      <c r="L181" s="636"/>
      <c r="M181" s="67"/>
      <c r="N181" s="260" t="s">
        <v>179</v>
      </c>
      <c r="O181" s="98"/>
    </row>
    <row r="182" spans="1:15" x14ac:dyDescent="0.25">
      <c r="A182" s="143" t="str">
        <f t="shared" si="8"/>
        <v/>
      </c>
      <c r="B182" s="144" t="str">
        <f t="shared" si="10"/>
        <v/>
      </c>
      <c r="C182" s="13"/>
      <c r="D182" s="13"/>
      <c r="E182" s="35"/>
      <c r="F182" s="92"/>
      <c r="G182" s="92"/>
      <c r="H182" s="45"/>
      <c r="I182" s="75"/>
      <c r="J182" s="145">
        <f t="shared" si="9"/>
        <v>0</v>
      </c>
      <c r="K182" s="11"/>
      <c r="L182" s="636"/>
      <c r="M182" s="67"/>
      <c r="N182" s="260" t="s">
        <v>179</v>
      </c>
      <c r="O182" s="98"/>
    </row>
    <row r="183" spans="1:15" x14ac:dyDescent="0.25">
      <c r="A183" s="143" t="str">
        <f t="shared" si="8"/>
        <v/>
      </c>
      <c r="B183" s="144" t="str">
        <f t="shared" si="10"/>
        <v/>
      </c>
      <c r="C183" s="13"/>
      <c r="D183" s="13"/>
      <c r="E183" s="35"/>
      <c r="F183" s="92"/>
      <c r="G183" s="92"/>
      <c r="H183" s="45"/>
      <c r="I183" s="75"/>
      <c r="J183" s="145">
        <f t="shared" si="9"/>
        <v>0</v>
      </c>
      <c r="K183" s="11"/>
      <c r="L183" s="636"/>
      <c r="M183" s="67"/>
      <c r="N183" s="260" t="s">
        <v>179</v>
      </c>
      <c r="O183" s="98"/>
    </row>
    <row r="184" spans="1:15" x14ac:dyDescent="0.25">
      <c r="A184" s="143" t="str">
        <f t="shared" si="8"/>
        <v/>
      </c>
      <c r="B184" s="144" t="str">
        <f t="shared" si="10"/>
        <v/>
      </c>
      <c r="C184" s="13"/>
      <c r="D184" s="13"/>
      <c r="E184" s="35"/>
      <c r="F184" s="92"/>
      <c r="G184" s="92"/>
      <c r="H184" s="45"/>
      <c r="I184" s="75"/>
      <c r="J184" s="145">
        <f t="shared" si="9"/>
        <v>0</v>
      </c>
      <c r="K184" s="11"/>
      <c r="L184" s="636"/>
      <c r="M184" s="67"/>
      <c r="N184" s="260" t="s">
        <v>179</v>
      </c>
      <c r="O184" s="98"/>
    </row>
    <row r="185" spans="1:15" x14ac:dyDescent="0.25">
      <c r="A185" s="143" t="str">
        <f t="shared" si="8"/>
        <v/>
      </c>
      <c r="B185" s="144" t="str">
        <f t="shared" si="10"/>
        <v/>
      </c>
      <c r="C185" s="13"/>
      <c r="D185" s="13"/>
      <c r="E185" s="35"/>
      <c r="F185" s="92"/>
      <c r="G185" s="92"/>
      <c r="H185" s="45"/>
      <c r="I185" s="75"/>
      <c r="J185" s="145">
        <f t="shared" si="9"/>
        <v>0</v>
      </c>
      <c r="K185" s="11"/>
      <c r="L185" s="636"/>
      <c r="M185" s="67"/>
      <c r="N185" s="260" t="s">
        <v>179</v>
      </c>
      <c r="O185" s="98"/>
    </row>
    <row r="186" spans="1:15" x14ac:dyDescent="0.25">
      <c r="A186" s="143" t="str">
        <f t="shared" si="8"/>
        <v/>
      </c>
      <c r="B186" s="144" t="str">
        <f t="shared" si="10"/>
        <v/>
      </c>
      <c r="C186" s="13"/>
      <c r="D186" s="13"/>
      <c r="E186" s="35"/>
      <c r="F186" s="92"/>
      <c r="G186" s="92"/>
      <c r="H186" s="45"/>
      <c r="I186" s="75"/>
      <c r="J186" s="145">
        <f t="shared" si="9"/>
        <v>0</v>
      </c>
      <c r="K186" s="11"/>
      <c r="L186" s="636"/>
      <c r="M186" s="67"/>
      <c r="N186" s="260" t="s">
        <v>179</v>
      </c>
      <c r="O186" s="98"/>
    </row>
    <row r="187" spans="1:15" x14ac:dyDescent="0.25">
      <c r="A187" s="143" t="str">
        <f t="shared" si="8"/>
        <v/>
      </c>
      <c r="B187" s="144" t="str">
        <f t="shared" si="10"/>
        <v/>
      </c>
      <c r="C187" s="13"/>
      <c r="D187" s="13"/>
      <c r="E187" s="35"/>
      <c r="F187" s="92"/>
      <c r="G187" s="92"/>
      <c r="H187" s="45"/>
      <c r="I187" s="75"/>
      <c r="J187" s="145">
        <f t="shared" si="9"/>
        <v>0</v>
      </c>
      <c r="K187" s="11"/>
      <c r="L187" s="636"/>
      <c r="M187" s="67"/>
      <c r="N187" s="260" t="s">
        <v>179</v>
      </c>
      <c r="O187" s="98"/>
    </row>
    <row r="188" spans="1:15" x14ac:dyDescent="0.25">
      <c r="A188" s="143" t="str">
        <f t="shared" si="8"/>
        <v/>
      </c>
      <c r="B188" s="144" t="str">
        <f t="shared" si="10"/>
        <v/>
      </c>
      <c r="C188" s="13"/>
      <c r="D188" s="13"/>
      <c r="E188" s="35"/>
      <c r="F188" s="92"/>
      <c r="G188" s="92"/>
      <c r="H188" s="45"/>
      <c r="I188" s="75"/>
      <c r="J188" s="145">
        <f t="shared" si="9"/>
        <v>0</v>
      </c>
      <c r="K188" s="11"/>
      <c r="L188" s="636"/>
      <c r="M188" s="67"/>
      <c r="N188" s="260" t="s">
        <v>179</v>
      </c>
      <c r="O188" s="98"/>
    </row>
    <row r="189" spans="1:15" x14ac:dyDescent="0.25">
      <c r="A189" s="143" t="str">
        <f t="shared" si="8"/>
        <v/>
      </c>
      <c r="B189" s="144" t="str">
        <f t="shared" si="10"/>
        <v/>
      </c>
      <c r="C189" s="13"/>
      <c r="D189" s="13"/>
      <c r="E189" s="35"/>
      <c r="F189" s="92"/>
      <c r="G189" s="92"/>
      <c r="H189" s="45"/>
      <c r="I189" s="75"/>
      <c r="J189" s="145">
        <f t="shared" si="9"/>
        <v>0</v>
      </c>
      <c r="K189" s="11"/>
      <c r="L189" s="636"/>
      <c r="M189" s="67"/>
      <c r="N189" s="260" t="s">
        <v>179</v>
      </c>
      <c r="O189" s="98"/>
    </row>
    <row r="190" spans="1:15" x14ac:dyDescent="0.25">
      <c r="A190" s="143" t="str">
        <f t="shared" si="8"/>
        <v/>
      </c>
      <c r="B190" s="144" t="str">
        <f t="shared" si="10"/>
        <v/>
      </c>
      <c r="C190" s="13"/>
      <c r="D190" s="13"/>
      <c r="E190" s="35"/>
      <c r="F190" s="92"/>
      <c r="G190" s="92"/>
      <c r="H190" s="45"/>
      <c r="I190" s="75"/>
      <c r="J190" s="145">
        <f t="shared" si="9"/>
        <v>0</v>
      </c>
      <c r="K190" s="11"/>
      <c r="L190" s="636"/>
      <c r="M190" s="67"/>
      <c r="N190" s="260" t="s">
        <v>179</v>
      </c>
      <c r="O190" s="98"/>
    </row>
    <row r="191" spans="1:15" x14ac:dyDescent="0.25">
      <c r="A191" s="143" t="str">
        <f t="shared" si="8"/>
        <v/>
      </c>
      <c r="B191" s="144" t="str">
        <f t="shared" si="10"/>
        <v/>
      </c>
      <c r="C191" s="13"/>
      <c r="D191" s="13"/>
      <c r="E191" s="35"/>
      <c r="F191" s="92"/>
      <c r="G191" s="92"/>
      <c r="H191" s="45"/>
      <c r="I191" s="75"/>
      <c r="J191" s="145">
        <f t="shared" si="9"/>
        <v>0</v>
      </c>
      <c r="K191" s="11"/>
      <c r="L191" s="636"/>
      <c r="M191" s="67"/>
      <c r="N191" s="260" t="s">
        <v>179</v>
      </c>
      <c r="O191" s="98"/>
    </row>
    <row r="192" spans="1:15" x14ac:dyDescent="0.25">
      <c r="A192" s="143" t="str">
        <f t="shared" si="8"/>
        <v/>
      </c>
      <c r="B192" s="144" t="str">
        <f t="shared" si="10"/>
        <v/>
      </c>
      <c r="C192" s="13"/>
      <c r="D192" s="13"/>
      <c r="E192" s="35"/>
      <c r="F192" s="92"/>
      <c r="G192" s="92"/>
      <c r="H192" s="45"/>
      <c r="I192" s="75"/>
      <c r="J192" s="145">
        <f t="shared" si="9"/>
        <v>0</v>
      </c>
      <c r="K192" s="11"/>
      <c r="L192" s="636"/>
      <c r="M192" s="67"/>
      <c r="N192" s="260" t="s">
        <v>179</v>
      </c>
      <c r="O192" s="98"/>
    </row>
    <row r="193" spans="1:15" x14ac:dyDescent="0.25">
      <c r="A193" s="143" t="str">
        <f t="shared" si="8"/>
        <v/>
      </c>
      <c r="B193" s="144" t="str">
        <f t="shared" si="10"/>
        <v/>
      </c>
      <c r="C193" s="13"/>
      <c r="D193" s="13"/>
      <c r="E193" s="35"/>
      <c r="F193" s="92"/>
      <c r="G193" s="92"/>
      <c r="H193" s="45"/>
      <c r="I193" s="75"/>
      <c r="J193" s="145">
        <f t="shared" si="9"/>
        <v>0</v>
      </c>
      <c r="K193" s="11"/>
      <c r="L193" s="636"/>
      <c r="M193" s="67"/>
      <c r="N193" s="260" t="s">
        <v>179</v>
      </c>
      <c r="O193" s="98"/>
    </row>
    <row r="194" spans="1:15" x14ac:dyDescent="0.25">
      <c r="A194" s="143" t="str">
        <f t="shared" si="8"/>
        <v/>
      </c>
      <c r="B194" s="144" t="str">
        <f t="shared" si="10"/>
        <v/>
      </c>
      <c r="C194" s="13"/>
      <c r="D194" s="13"/>
      <c r="E194" s="35"/>
      <c r="F194" s="92"/>
      <c r="G194" s="92"/>
      <c r="H194" s="45"/>
      <c r="I194" s="75"/>
      <c r="J194" s="145">
        <f t="shared" si="9"/>
        <v>0</v>
      </c>
      <c r="K194" s="11"/>
      <c r="L194" s="636"/>
      <c r="M194" s="67"/>
      <c r="N194" s="260" t="s">
        <v>179</v>
      </c>
      <c r="O194" s="98"/>
    </row>
    <row r="195" spans="1:15" ht="12.75" customHeight="1" x14ac:dyDescent="0.25">
      <c r="A195" s="143" t="str">
        <f t="shared" si="8"/>
        <v/>
      </c>
      <c r="B195" s="144" t="str">
        <f t="shared" si="10"/>
        <v/>
      </c>
      <c r="C195" s="13"/>
      <c r="D195" s="13"/>
      <c r="E195" s="35"/>
      <c r="F195" s="92"/>
      <c r="G195" s="92"/>
      <c r="H195" s="45"/>
      <c r="I195" s="75"/>
      <c r="J195" s="145">
        <f t="shared" si="9"/>
        <v>0</v>
      </c>
      <c r="K195" s="11"/>
      <c r="L195" s="636"/>
      <c r="M195" s="67"/>
      <c r="N195" s="260" t="s">
        <v>179</v>
      </c>
      <c r="O195" s="98"/>
    </row>
    <row r="196" spans="1:15" x14ac:dyDescent="0.25">
      <c r="A196" s="143" t="str">
        <f t="shared" si="8"/>
        <v/>
      </c>
      <c r="B196" s="144" t="str">
        <f t="shared" si="10"/>
        <v/>
      </c>
      <c r="C196" s="13"/>
      <c r="D196" s="13"/>
      <c r="E196" s="35"/>
      <c r="F196" s="92"/>
      <c r="G196" s="92"/>
      <c r="H196" s="45"/>
      <c r="I196" s="75"/>
      <c r="J196" s="145">
        <f t="shared" si="9"/>
        <v>0</v>
      </c>
      <c r="K196" s="11"/>
      <c r="L196" s="636"/>
      <c r="M196" s="67"/>
      <c r="N196" s="260" t="s">
        <v>179</v>
      </c>
      <c r="O196" s="98"/>
    </row>
    <row r="197" spans="1:15" x14ac:dyDescent="0.25">
      <c r="A197" s="143" t="str">
        <f t="shared" si="8"/>
        <v/>
      </c>
      <c r="B197" s="144" t="str">
        <f t="shared" si="10"/>
        <v/>
      </c>
      <c r="C197" s="13"/>
      <c r="D197" s="13"/>
      <c r="E197" s="35"/>
      <c r="F197" s="92"/>
      <c r="G197" s="92"/>
      <c r="H197" s="45"/>
      <c r="I197" s="75"/>
      <c r="J197" s="145">
        <f t="shared" si="9"/>
        <v>0</v>
      </c>
      <c r="K197" s="11"/>
      <c r="L197" s="636"/>
      <c r="M197" s="67"/>
      <c r="N197" s="260" t="s">
        <v>179</v>
      </c>
      <c r="O197" s="98"/>
    </row>
    <row r="198" spans="1:15" x14ac:dyDescent="0.25">
      <c r="A198" s="143" t="str">
        <f t="shared" si="8"/>
        <v/>
      </c>
      <c r="B198" s="144" t="str">
        <f t="shared" si="10"/>
        <v/>
      </c>
      <c r="C198" s="13"/>
      <c r="D198" s="13"/>
      <c r="E198" s="35"/>
      <c r="F198" s="92"/>
      <c r="G198" s="92"/>
      <c r="H198" s="45"/>
      <c r="I198" s="75"/>
      <c r="J198" s="145">
        <f t="shared" si="9"/>
        <v>0</v>
      </c>
      <c r="K198" s="11"/>
      <c r="L198" s="636"/>
      <c r="M198" s="67"/>
      <c r="N198" s="260" t="s">
        <v>179</v>
      </c>
      <c r="O198" s="98"/>
    </row>
    <row r="199" spans="1:15" x14ac:dyDescent="0.25">
      <c r="A199" s="143" t="str">
        <f t="shared" si="8"/>
        <v/>
      </c>
      <c r="B199" s="144" t="str">
        <f t="shared" si="10"/>
        <v/>
      </c>
      <c r="C199" s="13"/>
      <c r="D199" s="13"/>
      <c r="E199" s="35"/>
      <c r="F199" s="92"/>
      <c r="G199" s="92"/>
      <c r="H199" s="45"/>
      <c r="I199" s="75"/>
      <c r="J199" s="145">
        <f t="shared" si="9"/>
        <v>0</v>
      </c>
      <c r="K199" s="11"/>
      <c r="L199" s="636"/>
      <c r="M199" s="67"/>
      <c r="N199" s="260" t="s">
        <v>179</v>
      </c>
      <c r="O199" s="98"/>
    </row>
    <row r="200" spans="1:15" x14ac:dyDescent="0.25">
      <c r="A200" s="143" t="str">
        <f t="shared" si="8"/>
        <v/>
      </c>
      <c r="B200" s="144" t="str">
        <f t="shared" si="10"/>
        <v/>
      </c>
      <c r="C200" s="13"/>
      <c r="D200" s="13"/>
      <c r="E200" s="35"/>
      <c r="F200" s="92"/>
      <c r="G200" s="92"/>
      <c r="H200" s="45"/>
      <c r="I200" s="75"/>
      <c r="J200" s="145">
        <f t="shared" si="9"/>
        <v>0</v>
      </c>
      <c r="K200" s="11"/>
      <c r="L200" s="636"/>
      <c r="M200" s="67"/>
      <c r="N200" s="260" t="s">
        <v>179</v>
      </c>
      <c r="O200" s="98"/>
    </row>
    <row r="201" spans="1:15" x14ac:dyDescent="0.25">
      <c r="A201" s="143" t="str">
        <f t="shared" si="8"/>
        <v/>
      </c>
      <c r="B201" s="144" t="str">
        <f t="shared" si="10"/>
        <v/>
      </c>
      <c r="C201" s="13"/>
      <c r="D201" s="13"/>
      <c r="E201" s="35"/>
      <c r="F201" s="92"/>
      <c r="G201" s="92"/>
      <c r="H201" s="45"/>
      <c r="I201" s="75"/>
      <c r="J201" s="145">
        <f t="shared" si="9"/>
        <v>0</v>
      </c>
      <c r="K201" s="11"/>
      <c r="L201" s="636"/>
      <c r="M201" s="67"/>
      <c r="N201" s="260" t="s">
        <v>179</v>
      </c>
      <c r="O201" s="98"/>
    </row>
    <row r="202" spans="1:15" x14ac:dyDescent="0.25">
      <c r="A202" s="143" t="str">
        <f t="shared" si="8"/>
        <v/>
      </c>
      <c r="B202" s="144" t="str">
        <f t="shared" si="10"/>
        <v/>
      </c>
      <c r="C202" s="13"/>
      <c r="D202" s="13"/>
      <c r="E202" s="35"/>
      <c r="F202" s="92"/>
      <c r="G202" s="92"/>
      <c r="H202" s="45"/>
      <c r="I202" s="75"/>
      <c r="J202" s="145">
        <f t="shared" si="9"/>
        <v>0</v>
      </c>
      <c r="K202" s="11"/>
      <c r="L202" s="636"/>
      <c r="M202" s="67"/>
      <c r="N202" s="260" t="s">
        <v>179</v>
      </c>
      <c r="O202" s="98"/>
    </row>
    <row r="203" spans="1:15" x14ac:dyDescent="0.25">
      <c r="A203" s="143" t="str">
        <f t="shared" si="8"/>
        <v/>
      </c>
      <c r="B203" s="144" t="str">
        <f t="shared" si="10"/>
        <v/>
      </c>
      <c r="C203" s="13"/>
      <c r="D203" s="13"/>
      <c r="E203" s="35"/>
      <c r="F203" s="92"/>
      <c r="G203" s="92"/>
      <c r="H203" s="45"/>
      <c r="I203" s="75"/>
      <c r="J203" s="145">
        <f t="shared" si="9"/>
        <v>0</v>
      </c>
      <c r="K203" s="11"/>
      <c r="L203" s="636"/>
      <c r="M203" s="67"/>
      <c r="N203" s="260" t="s">
        <v>179</v>
      </c>
      <c r="O203" s="98"/>
    </row>
    <row r="204" spans="1:15" x14ac:dyDescent="0.25">
      <c r="A204" s="143" t="str">
        <f t="shared" si="8"/>
        <v/>
      </c>
      <c r="B204" s="144" t="str">
        <f t="shared" si="10"/>
        <v/>
      </c>
      <c r="C204" s="13"/>
      <c r="D204" s="13"/>
      <c r="E204" s="35"/>
      <c r="F204" s="92"/>
      <c r="G204" s="92"/>
      <c r="H204" s="45"/>
      <c r="I204" s="75"/>
      <c r="J204" s="145">
        <f t="shared" si="9"/>
        <v>0</v>
      </c>
      <c r="K204" s="11"/>
      <c r="L204" s="636"/>
      <c r="M204" s="67"/>
      <c r="N204" s="260" t="s">
        <v>179</v>
      </c>
      <c r="O204" s="98"/>
    </row>
    <row r="205" spans="1:15" x14ac:dyDescent="0.25">
      <c r="A205" s="143" t="str">
        <f t="shared" si="8"/>
        <v/>
      </c>
      <c r="B205" s="144" t="str">
        <f t="shared" si="10"/>
        <v/>
      </c>
      <c r="C205" s="13"/>
      <c r="D205" s="13"/>
      <c r="E205" s="35"/>
      <c r="F205" s="92"/>
      <c r="G205" s="92"/>
      <c r="H205" s="45"/>
      <c r="I205" s="75"/>
      <c r="J205" s="145">
        <f t="shared" si="9"/>
        <v>0</v>
      </c>
      <c r="K205" s="11"/>
      <c r="L205" s="636"/>
      <c r="M205" s="67"/>
      <c r="N205" s="260" t="s">
        <v>179</v>
      </c>
      <c r="O205" s="98"/>
    </row>
    <row r="206" spans="1:15" x14ac:dyDescent="0.25">
      <c r="A206" s="143" t="str">
        <f t="shared" si="8"/>
        <v/>
      </c>
      <c r="B206" s="144" t="str">
        <f t="shared" si="10"/>
        <v/>
      </c>
      <c r="C206" s="13"/>
      <c r="D206" s="13"/>
      <c r="E206" s="35"/>
      <c r="F206" s="92"/>
      <c r="G206" s="92"/>
      <c r="H206" s="45"/>
      <c r="I206" s="75"/>
      <c r="J206" s="145">
        <f t="shared" si="9"/>
        <v>0</v>
      </c>
      <c r="K206" s="11"/>
      <c r="L206" s="636"/>
      <c r="M206" s="67"/>
      <c r="N206" s="260" t="s">
        <v>179</v>
      </c>
      <c r="O206" s="98"/>
    </row>
    <row r="207" spans="1:15" x14ac:dyDescent="0.25">
      <c r="A207" s="143" t="str">
        <f t="shared" si="8"/>
        <v/>
      </c>
      <c r="B207" s="144" t="str">
        <f t="shared" si="10"/>
        <v/>
      </c>
      <c r="C207" s="13"/>
      <c r="D207" s="13"/>
      <c r="E207" s="35"/>
      <c r="F207" s="92"/>
      <c r="G207" s="92"/>
      <c r="H207" s="45"/>
      <c r="I207" s="75"/>
      <c r="J207" s="145">
        <f t="shared" si="9"/>
        <v>0</v>
      </c>
      <c r="K207" s="11"/>
      <c r="L207" s="636"/>
      <c r="M207" s="67"/>
      <c r="N207" s="260" t="s">
        <v>179</v>
      </c>
      <c r="O207" s="98"/>
    </row>
    <row r="208" spans="1:15" x14ac:dyDescent="0.25">
      <c r="A208" s="143" t="str">
        <f t="shared" ref="A208:A271" si="11">IF(C208="","",CONCATENATE("FA / ",B208))</f>
        <v/>
      </c>
      <c r="B208" s="144" t="str">
        <f t="shared" si="10"/>
        <v/>
      </c>
      <c r="C208" s="13"/>
      <c r="D208" s="13"/>
      <c r="E208" s="35"/>
      <c r="F208" s="92"/>
      <c r="G208" s="92"/>
      <c r="H208" s="45"/>
      <c r="I208" s="75"/>
      <c r="J208" s="145">
        <f t="shared" ref="J208:J271" si="12">H208*I208</f>
        <v>0</v>
      </c>
      <c r="K208" s="11"/>
      <c r="L208" s="636"/>
      <c r="M208" s="67"/>
      <c r="N208" s="260" t="s">
        <v>179</v>
      </c>
      <c r="O208" s="98"/>
    </row>
    <row r="209" spans="1:15" x14ac:dyDescent="0.25">
      <c r="A209" s="143" t="str">
        <f t="shared" si="11"/>
        <v/>
      </c>
      <c r="B209" s="144" t="str">
        <f t="shared" ref="B209:B272" si="13">IF(C209="","",B208+1)</f>
        <v/>
      </c>
      <c r="C209" s="13"/>
      <c r="D209" s="13"/>
      <c r="E209" s="35"/>
      <c r="F209" s="92"/>
      <c r="G209" s="92"/>
      <c r="H209" s="45"/>
      <c r="I209" s="75"/>
      <c r="J209" s="145">
        <f t="shared" si="12"/>
        <v>0</v>
      </c>
      <c r="K209" s="11"/>
      <c r="L209" s="636"/>
      <c r="M209" s="67"/>
      <c r="N209" s="260" t="s">
        <v>179</v>
      </c>
      <c r="O209" s="98"/>
    </row>
    <row r="210" spans="1:15" x14ac:dyDescent="0.25">
      <c r="A210" s="143" t="str">
        <f t="shared" si="11"/>
        <v/>
      </c>
      <c r="B210" s="144" t="str">
        <f t="shared" si="13"/>
        <v/>
      </c>
      <c r="C210" s="13"/>
      <c r="D210" s="13"/>
      <c r="E210" s="35"/>
      <c r="F210" s="92"/>
      <c r="G210" s="92"/>
      <c r="H210" s="45"/>
      <c r="I210" s="75"/>
      <c r="J210" s="145">
        <f t="shared" si="12"/>
        <v>0</v>
      </c>
      <c r="K210" s="11"/>
      <c r="L210" s="636"/>
      <c r="M210" s="67"/>
      <c r="N210" s="260" t="s">
        <v>179</v>
      </c>
      <c r="O210" s="98"/>
    </row>
    <row r="211" spans="1:15" x14ac:dyDescent="0.25">
      <c r="A211" s="143" t="str">
        <f t="shared" si="11"/>
        <v/>
      </c>
      <c r="B211" s="144" t="str">
        <f t="shared" si="13"/>
        <v/>
      </c>
      <c r="C211" s="13"/>
      <c r="D211" s="13"/>
      <c r="E211" s="35"/>
      <c r="F211" s="92"/>
      <c r="G211" s="92"/>
      <c r="H211" s="45"/>
      <c r="I211" s="75"/>
      <c r="J211" s="145">
        <f t="shared" si="12"/>
        <v>0</v>
      </c>
      <c r="K211" s="11"/>
      <c r="L211" s="636"/>
      <c r="M211" s="67"/>
      <c r="N211" s="260" t="s">
        <v>179</v>
      </c>
      <c r="O211" s="98"/>
    </row>
    <row r="212" spans="1:15" x14ac:dyDescent="0.25">
      <c r="A212" s="143" t="str">
        <f t="shared" si="11"/>
        <v/>
      </c>
      <c r="B212" s="144" t="str">
        <f t="shared" si="13"/>
        <v/>
      </c>
      <c r="C212" s="13"/>
      <c r="D212" s="13"/>
      <c r="E212" s="35"/>
      <c r="F212" s="92"/>
      <c r="G212" s="92"/>
      <c r="H212" s="45"/>
      <c r="I212" s="75"/>
      <c r="J212" s="145">
        <f t="shared" si="12"/>
        <v>0</v>
      </c>
      <c r="K212" s="11"/>
      <c r="L212" s="636"/>
      <c r="M212" s="67"/>
      <c r="N212" s="260" t="s">
        <v>179</v>
      </c>
      <c r="O212" s="98"/>
    </row>
    <row r="213" spans="1:15" ht="12.75" customHeight="1" x14ac:dyDescent="0.25">
      <c r="A213" s="143" t="str">
        <f t="shared" si="11"/>
        <v/>
      </c>
      <c r="B213" s="144" t="str">
        <f t="shared" si="13"/>
        <v/>
      </c>
      <c r="C213" s="13"/>
      <c r="D213" s="13"/>
      <c r="E213" s="35"/>
      <c r="F213" s="92"/>
      <c r="G213" s="92"/>
      <c r="H213" s="45"/>
      <c r="I213" s="75"/>
      <c r="J213" s="145">
        <f t="shared" si="12"/>
        <v>0</v>
      </c>
      <c r="K213" s="11"/>
      <c r="L213" s="636"/>
      <c r="M213" s="67"/>
      <c r="N213" s="260" t="s">
        <v>179</v>
      </c>
      <c r="O213" s="98"/>
    </row>
    <row r="214" spans="1:15" x14ac:dyDescent="0.25">
      <c r="A214" s="143" t="str">
        <f t="shared" si="11"/>
        <v/>
      </c>
      <c r="B214" s="144" t="str">
        <f t="shared" si="13"/>
        <v/>
      </c>
      <c r="C214" s="13"/>
      <c r="D214" s="13"/>
      <c r="E214" s="35"/>
      <c r="F214" s="92"/>
      <c r="G214" s="92"/>
      <c r="H214" s="45"/>
      <c r="I214" s="75"/>
      <c r="J214" s="145">
        <f t="shared" si="12"/>
        <v>0</v>
      </c>
      <c r="K214" s="11"/>
      <c r="L214" s="636"/>
      <c r="M214" s="67"/>
      <c r="N214" s="260" t="s">
        <v>179</v>
      </c>
      <c r="O214" s="98"/>
    </row>
    <row r="215" spans="1:15" x14ac:dyDescent="0.25">
      <c r="A215" s="143" t="str">
        <f t="shared" si="11"/>
        <v/>
      </c>
      <c r="B215" s="144" t="str">
        <f t="shared" si="13"/>
        <v/>
      </c>
      <c r="C215" s="13"/>
      <c r="D215" s="13"/>
      <c r="E215" s="35"/>
      <c r="F215" s="92"/>
      <c r="G215" s="92"/>
      <c r="H215" s="45"/>
      <c r="I215" s="75"/>
      <c r="J215" s="145">
        <f t="shared" si="12"/>
        <v>0</v>
      </c>
      <c r="K215" s="11"/>
      <c r="L215" s="636"/>
      <c r="M215" s="67"/>
      <c r="N215" s="260" t="s">
        <v>179</v>
      </c>
      <c r="O215" s="98"/>
    </row>
    <row r="216" spans="1:15" x14ac:dyDescent="0.25">
      <c r="A216" s="143" t="str">
        <f t="shared" si="11"/>
        <v/>
      </c>
      <c r="B216" s="144" t="str">
        <f t="shared" si="13"/>
        <v/>
      </c>
      <c r="C216" s="13"/>
      <c r="D216" s="13"/>
      <c r="E216" s="35"/>
      <c r="F216" s="92"/>
      <c r="G216" s="92"/>
      <c r="H216" s="45"/>
      <c r="I216" s="75"/>
      <c r="J216" s="145">
        <f t="shared" si="12"/>
        <v>0</v>
      </c>
      <c r="K216" s="11"/>
      <c r="L216" s="636"/>
      <c r="M216" s="67"/>
      <c r="N216" s="260" t="s">
        <v>179</v>
      </c>
      <c r="O216" s="98"/>
    </row>
    <row r="217" spans="1:15" x14ac:dyDescent="0.25">
      <c r="A217" s="143" t="str">
        <f t="shared" si="11"/>
        <v/>
      </c>
      <c r="B217" s="144" t="str">
        <f t="shared" si="13"/>
        <v/>
      </c>
      <c r="C217" s="13"/>
      <c r="D217" s="13"/>
      <c r="E217" s="35"/>
      <c r="F217" s="92"/>
      <c r="G217" s="92"/>
      <c r="H217" s="45"/>
      <c r="I217" s="75"/>
      <c r="J217" s="145">
        <f t="shared" si="12"/>
        <v>0</v>
      </c>
      <c r="K217" s="11"/>
      <c r="L217" s="636"/>
      <c r="M217" s="67"/>
      <c r="N217" s="260" t="s">
        <v>179</v>
      </c>
      <c r="O217" s="98"/>
    </row>
    <row r="218" spans="1:15" x14ac:dyDescent="0.25">
      <c r="A218" s="143" t="str">
        <f t="shared" si="11"/>
        <v/>
      </c>
      <c r="B218" s="144" t="str">
        <f t="shared" si="13"/>
        <v/>
      </c>
      <c r="C218" s="13"/>
      <c r="D218" s="13"/>
      <c r="E218" s="35"/>
      <c r="F218" s="92"/>
      <c r="G218" s="92"/>
      <c r="H218" s="45"/>
      <c r="I218" s="75"/>
      <c r="J218" s="145">
        <f t="shared" si="12"/>
        <v>0</v>
      </c>
      <c r="K218" s="11"/>
      <c r="L218" s="636"/>
      <c r="M218" s="67"/>
      <c r="N218" s="260" t="s">
        <v>179</v>
      </c>
      <c r="O218" s="98"/>
    </row>
    <row r="219" spans="1:15" x14ac:dyDescent="0.25">
      <c r="A219" s="143" t="str">
        <f t="shared" si="11"/>
        <v/>
      </c>
      <c r="B219" s="144" t="str">
        <f t="shared" si="13"/>
        <v/>
      </c>
      <c r="C219" s="13"/>
      <c r="D219" s="13"/>
      <c r="E219" s="35"/>
      <c r="F219" s="92"/>
      <c r="G219" s="92"/>
      <c r="H219" s="45"/>
      <c r="I219" s="75"/>
      <c r="J219" s="145">
        <f t="shared" si="12"/>
        <v>0</v>
      </c>
      <c r="K219" s="11"/>
      <c r="L219" s="636"/>
      <c r="M219" s="67"/>
      <c r="N219" s="260" t="s">
        <v>179</v>
      </c>
      <c r="O219" s="98"/>
    </row>
    <row r="220" spans="1:15" x14ac:dyDescent="0.25">
      <c r="A220" s="143" t="str">
        <f t="shared" si="11"/>
        <v/>
      </c>
      <c r="B220" s="144" t="str">
        <f t="shared" si="13"/>
        <v/>
      </c>
      <c r="C220" s="13"/>
      <c r="D220" s="13"/>
      <c r="E220" s="35"/>
      <c r="F220" s="92"/>
      <c r="G220" s="92"/>
      <c r="H220" s="45"/>
      <c r="I220" s="75"/>
      <c r="J220" s="145">
        <f t="shared" si="12"/>
        <v>0</v>
      </c>
      <c r="K220" s="11"/>
      <c r="L220" s="636"/>
      <c r="M220" s="67"/>
      <c r="N220" s="260" t="s">
        <v>179</v>
      </c>
      <c r="O220" s="98"/>
    </row>
    <row r="221" spans="1:15" x14ac:dyDescent="0.25">
      <c r="A221" s="143" t="str">
        <f t="shared" si="11"/>
        <v/>
      </c>
      <c r="B221" s="144" t="str">
        <f t="shared" si="13"/>
        <v/>
      </c>
      <c r="C221" s="13"/>
      <c r="D221" s="13"/>
      <c r="E221" s="35"/>
      <c r="F221" s="92"/>
      <c r="G221" s="92"/>
      <c r="H221" s="45"/>
      <c r="I221" s="75"/>
      <c r="J221" s="145">
        <f t="shared" si="12"/>
        <v>0</v>
      </c>
      <c r="K221" s="11"/>
      <c r="L221" s="636"/>
      <c r="M221" s="67"/>
      <c r="N221" s="260" t="s">
        <v>179</v>
      </c>
      <c r="O221" s="98"/>
    </row>
    <row r="222" spans="1:15" x14ac:dyDescent="0.25">
      <c r="A222" s="143" t="str">
        <f t="shared" si="11"/>
        <v/>
      </c>
      <c r="B222" s="144" t="str">
        <f t="shared" si="13"/>
        <v/>
      </c>
      <c r="C222" s="13"/>
      <c r="D222" s="13"/>
      <c r="E222" s="35"/>
      <c r="F222" s="92"/>
      <c r="G222" s="92"/>
      <c r="H222" s="45"/>
      <c r="I222" s="75"/>
      <c r="J222" s="145">
        <f t="shared" si="12"/>
        <v>0</v>
      </c>
      <c r="K222" s="11"/>
      <c r="L222" s="636"/>
      <c r="M222" s="67"/>
      <c r="N222" s="260" t="s">
        <v>179</v>
      </c>
      <c r="O222" s="98"/>
    </row>
    <row r="223" spans="1:15" x14ac:dyDescent="0.25">
      <c r="A223" s="143" t="str">
        <f t="shared" si="11"/>
        <v/>
      </c>
      <c r="B223" s="144" t="str">
        <f t="shared" si="13"/>
        <v/>
      </c>
      <c r="C223" s="13"/>
      <c r="D223" s="13"/>
      <c r="E223" s="35"/>
      <c r="F223" s="92"/>
      <c r="G223" s="92"/>
      <c r="H223" s="45"/>
      <c r="I223" s="75"/>
      <c r="J223" s="145">
        <f t="shared" si="12"/>
        <v>0</v>
      </c>
      <c r="K223" s="11"/>
      <c r="L223" s="636"/>
      <c r="M223" s="67"/>
      <c r="N223" s="260" t="s">
        <v>179</v>
      </c>
      <c r="O223" s="98"/>
    </row>
    <row r="224" spans="1:15" x14ac:dyDescent="0.25">
      <c r="A224" s="143" t="str">
        <f t="shared" si="11"/>
        <v/>
      </c>
      <c r="B224" s="144" t="str">
        <f t="shared" si="13"/>
        <v/>
      </c>
      <c r="C224" s="13"/>
      <c r="D224" s="13"/>
      <c r="E224" s="35"/>
      <c r="F224" s="92"/>
      <c r="G224" s="92"/>
      <c r="H224" s="45"/>
      <c r="I224" s="75"/>
      <c r="J224" s="145">
        <f t="shared" si="12"/>
        <v>0</v>
      </c>
      <c r="K224" s="11"/>
      <c r="L224" s="636"/>
      <c r="M224" s="67"/>
      <c r="N224" s="260" t="s">
        <v>179</v>
      </c>
      <c r="O224" s="98"/>
    </row>
    <row r="225" spans="1:15" x14ac:dyDescent="0.25">
      <c r="A225" s="143" t="str">
        <f t="shared" si="11"/>
        <v/>
      </c>
      <c r="B225" s="144" t="str">
        <f t="shared" si="13"/>
        <v/>
      </c>
      <c r="C225" s="13"/>
      <c r="D225" s="13"/>
      <c r="E225" s="35"/>
      <c r="F225" s="92"/>
      <c r="G225" s="92"/>
      <c r="H225" s="45"/>
      <c r="I225" s="75"/>
      <c r="J225" s="145">
        <f t="shared" si="12"/>
        <v>0</v>
      </c>
      <c r="K225" s="11"/>
      <c r="L225" s="636"/>
      <c r="M225" s="67"/>
      <c r="N225" s="260" t="s">
        <v>179</v>
      </c>
      <c r="O225" s="98"/>
    </row>
    <row r="226" spans="1:15" x14ac:dyDescent="0.25">
      <c r="A226" s="143" t="str">
        <f t="shared" si="11"/>
        <v/>
      </c>
      <c r="B226" s="144" t="str">
        <f t="shared" si="13"/>
        <v/>
      </c>
      <c r="C226" s="13"/>
      <c r="D226" s="13"/>
      <c r="E226" s="35"/>
      <c r="F226" s="92"/>
      <c r="G226" s="92"/>
      <c r="H226" s="45"/>
      <c r="I226" s="75"/>
      <c r="J226" s="145">
        <f t="shared" si="12"/>
        <v>0</v>
      </c>
      <c r="K226" s="11"/>
      <c r="L226" s="636"/>
      <c r="M226" s="67"/>
      <c r="N226" s="260" t="s">
        <v>179</v>
      </c>
      <c r="O226" s="98"/>
    </row>
    <row r="227" spans="1:15" x14ac:dyDescent="0.25">
      <c r="A227" s="143" t="str">
        <f t="shared" si="11"/>
        <v/>
      </c>
      <c r="B227" s="144" t="str">
        <f t="shared" si="13"/>
        <v/>
      </c>
      <c r="C227" s="13"/>
      <c r="D227" s="13"/>
      <c r="E227" s="35"/>
      <c r="F227" s="92"/>
      <c r="G227" s="92"/>
      <c r="H227" s="45"/>
      <c r="I227" s="75"/>
      <c r="J227" s="145">
        <f t="shared" si="12"/>
        <v>0</v>
      </c>
      <c r="K227" s="11"/>
      <c r="L227" s="636"/>
      <c r="M227" s="67"/>
      <c r="N227" s="260" t="s">
        <v>179</v>
      </c>
      <c r="O227" s="98"/>
    </row>
    <row r="228" spans="1:15" x14ac:dyDescent="0.25">
      <c r="A228" s="143" t="str">
        <f t="shared" si="11"/>
        <v/>
      </c>
      <c r="B228" s="144" t="str">
        <f t="shared" si="13"/>
        <v/>
      </c>
      <c r="C228" s="13"/>
      <c r="D228" s="13"/>
      <c r="E228" s="35"/>
      <c r="F228" s="92"/>
      <c r="G228" s="92"/>
      <c r="H228" s="45"/>
      <c r="I228" s="75"/>
      <c r="J228" s="145">
        <f t="shared" si="12"/>
        <v>0</v>
      </c>
      <c r="K228" s="11"/>
      <c r="L228" s="636"/>
      <c r="M228" s="67"/>
      <c r="N228" s="260" t="s">
        <v>179</v>
      </c>
      <c r="O228" s="98"/>
    </row>
    <row r="229" spans="1:15" x14ac:dyDescent="0.25">
      <c r="A229" s="143" t="str">
        <f t="shared" si="11"/>
        <v/>
      </c>
      <c r="B229" s="144" t="str">
        <f t="shared" si="13"/>
        <v/>
      </c>
      <c r="C229" s="13"/>
      <c r="D229" s="13"/>
      <c r="E229" s="35"/>
      <c r="F229" s="92"/>
      <c r="G229" s="92"/>
      <c r="H229" s="45"/>
      <c r="I229" s="75"/>
      <c r="J229" s="145">
        <f t="shared" si="12"/>
        <v>0</v>
      </c>
      <c r="K229" s="11"/>
      <c r="L229" s="636"/>
      <c r="M229" s="67"/>
      <c r="N229" s="260" t="s">
        <v>179</v>
      </c>
      <c r="O229" s="98"/>
    </row>
    <row r="230" spans="1:15" x14ac:dyDescent="0.25">
      <c r="A230" s="143" t="str">
        <f t="shared" si="11"/>
        <v/>
      </c>
      <c r="B230" s="144" t="str">
        <f t="shared" si="13"/>
        <v/>
      </c>
      <c r="C230" s="13"/>
      <c r="D230" s="13"/>
      <c r="E230" s="35"/>
      <c r="F230" s="92"/>
      <c r="G230" s="92"/>
      <c r="H230" s="45"/>
      <c r="I230" s="75"/>
      <c r="J230" s="145">
        <f t="shared" si="12"/>
        <v>0</v>
      </c>
      <c r="K230" s="11"/>
      <c r="L230" s="636"/>
      <c r="M230" s="67"/>
      <c r="N230" s="260" t="s">
        <v>179</v>
      </c>
      <c r="O230" s="98"/>
    </row>
    <row r="231" spans="1:15" ht="12.75" customHeight="1" x14ac:dyDescent="0.25">
      <c r="A231" s="143" t="str">
        <f t="shared" si="11"/>
        <v/>
      </c>
      <c r="B231" s="144" t="str">
        <f t="shared" si="13"/>
        <v/>
      </c>
      <c r="C231" s="13"/>
      <c r="D231" s="13"/>
      <c r="E231" s="35"/>
      <c r="F231" s="92"/>
      <c r="G231" s="92"/>
      <c r="H231" s="45"/>
      <c r="I231" s="75"/>
      <c r="J231" s="145">
        <f t="shared" si="12"/>
        <v>0</v>
      </c>
      <c r="K231" s="11"/>
      <c r="L231" s="636"/>
      <c r="M231" s="67"/>
      <c r="N231" s="260" t="s">
        <v>179</v>
      </c>
      <c r="O231" s="98"/>
    </row>
    <row r="232" spans="1:15" x14ac:dyDescent="0.25">
      <c r="A232" s="143" t="str">
        <f t="shared" si="11"/>
        <v/>
      </c>
      <c r="B232" s="144" t="str">
        <f t="shared" si="13"/>
        <v/>
      </c>
      <c r="C232" s="13"/>
      <c r="D232" s="13"/>
      <c r="E232" s="35"/>
      <c r="F232" s="92"/>
      <c r="G232" s="92"/>
      <c r="H232" s="45"/>
      <c r="I232" s="75"/>
      <c r="J232" s="145">
        <f t="shared" si="12"/>
        <v>0</v>
      </c>
      <c r="K232" s="11"/>
      <c r="L232" s="636"/>
      <c r="M232" s="67"/>
      <c r="N232" s="260" t="s">
        <v>179</v>
      </c>
      <c r="O232" s="98"/>
    </row>
    <row r="233" spans="1:15" x14ac:dyDescent="0.25">
      <c r="A233" s="143" t="str">
        <f t="shared" si="11"/>
        <v/>
      </c>
      <c r="B233" s="144" t="str">
        <f t="shared" si="13"/>
        <v/>
      </c>
      <c r="C233" s="13"/>
      <c r="D233" s="13"/>
      <c r="E233" s="35"/>
      <c r="F233" s="92"/>
      <c r="G233" s="92"/>
      <c r="H233" s="45"/>
      <c r="I233" s="75"/>
      <c r="J233" s="145">
        <f t="shared" si="12"/>
        <v>0</v>
      </c>
      <c r="K233" s="11"/>
      <c r="L233" s="636"/>
      <c r="M233" s="67"/>
      <c r="N233" s="260" t="s">
        <v>179</v>
      </c>
      <c r="O233" s="98"/>
    </row>
    <row r="234" spans="1:15" x14ac:dyDescent="0.25">
      <c r="A234" s="143" t="str">
        <f t="shared" si="11"/>
        <v/>
      </c>
      <c r="B234" s="144" t="str">
        <f t="shared" si="13"/>
        <v/>
      </c>
      <c r="C234" s="13"/>
      <c r="D234" s="13"/>
      <c r="E234" s="35"/>
      <c r="F234" s="92"/>
      <c r="G234" s="92"/>
      <c r="H234" s="45"/>
      <c r="I234" s="75"/>
      <c r="J234" s="145">
        <f t="shared" si="12"/>
        <v>0</v>
      </c>
      <c r="K234" s="11"/>
      <c r="L234" s="636"/>
      <c r="M234" s="67"/>
      <c r="N234" s="260" t="s">
        <v>179</v>
      </c>
      <c r="O234" s="98"/>
    </row>
    <row r="235" spans="1:15" x14ac:dyDescent="0.25">
      <c r="A235" s="143" t="str">
        <f t="shared" si="11"/>
        <v/>
      </c>
      <c r="B235" s="144" t="str">
        <f t="shared" si="13"/>
        <v/>
      </c>
      <c r="C235" s="13"/>
      <c r="D235" s="13"/>
      <c r="E235" s="35"/>
      <c r="F235" s="92"/>
      <c r="G235" s="92"/>
      <c r="H235" s="45"/>
      <c r="I235" s="75"/>
      <c r="J235" s="145">
        <f t="shared" si="12"/>
        <v>0</v>
      </c>
      <c r="K235" s="11"/>
      <c r="L235" s="636"/>
      <c r="M235" s="67"/>
      <c r="N235" s="260" t="s">
        <v>179</v>
      </c>
      <c r="O235" s="98"/>
    </row>
    <row r="236" spans="1:15" x14ac:dyDescent="0.25">
      <c r="A236" s="143" t="str">
        <f t="shared" si="11"/>
        <v/>
      </c>
      <c r="B236" s="144" t="str">
        <f t="shared" si="13"/>
        <v/>
      </c>
      <c r="C236" s="13"/>
      <c r="D236" s="13"/>
      <c r="E236" s="35"/>
      <c r="F236" s="92"/>
      <c r="G236" s="92"/>
      <c r="H236" s="45"/>
      <c r="I236" s="75"/>
      <c r="J236" s="145">
        <f t="shared" si="12"/>
        <v>0</v>
      </c>
      <c r="K236" s="11"/>
      <c r="L236" s="636"/>
      <c r="M236" s="67"/>
      <c r="N236" s="260" t="s">
        <v>179</v>
      </c>
      <c r="O236" s="98"/>
    </row>
    <row r="237" spans="1:15" x14ac:dyDescent="0.25">
      <c r="A237" s="143" t="str">
        <f t="shared" si="11"/>
        <v/>
      </c>
      <c r="B237" s="144" t="str">
        <f t="shared" si="13"/>
        <v/>
      </c>
      <c r="C237" s="13"/>
      <c r="D237" s="13"/>
      <c r="E237" s="35"/>
      <c r="F237" s="92"/>
      <c r="G237" s="92"/>
      <c r="H237" s="45"/>
      <c r="I237" s="75"/>
      <c r="J237" s="145">
        <f t="shared" si="12"/>
        <v>0</v>
      </c>
      <c r="K237" s="11"/>
      <c r="L237" s="636"/>
      <c r="M237" s="67"/>
      <c r="N237" s="260" t="s">
        <v>179</v>
      </c>
      <c r="O237" s="98"/>
    </row>
    <row r="238" spans="1:15" x14ac:dyDescent="0.25">
      <c r="A238" s="143" t="str">
        <f t="shared" si="11"/>
        <v/>
      </c>
      <c r="B238" s="144" t="str">
        <f t="shared" si="13"/>
        <v/>
      </c>
      <c r="C238" s="13"/>
      <c r="D238" s="13"/>
      <c r="E238" s="35"/>
      <c r="F238" s="92"/>
      <c r="G238" s="92"/>
      <c r="H238" s="45"/>
      <c r="I238" s="75"/>
      <c r="J238" s="145">
        <f t="shared" si="12"/>
        <v>0</v>
      </c>
      <c r="K238" s="11"/>
      <c r="L238" s="636"/>
      <c r="M238" s="67"/>
      <c r="N238" s="260" t="s">
        <v>179</v>
      </c>
      <c r="O238" s="98"/>
    </row>
    <row r="239" spans="1:15" x14ac:dyDescent="0.25">
      <c r="A239" s="143" t="str">
        <f t="shared" si="11"/>
        <v/>
      </c>
      <c r="B239" s="144" t="str">
        <f t="shared" si="13"/>
        <v/>
      </c>
      <c r="C239" s="13"/>
      <c r="D239" s="13"/>
      <c r="E239" s="35"/>
      <c r="F239" s="92"/>
      <c r="G239" s="92"/>
      <c r="H239" s="45"/>
      <c r="I239" s="75"/>
      <c r="J239" s="145">
        <f t="shared" si="12"/>
        <v>0</v>
      </c>
      <c r="K239" s="11"/>
      <c r="L239" s="636"/>
      <c r="M239" s="67"/>
      <c r="N239" s="260" t="s">
        <v>179</v>
      </c>
      <c r="O239" s="98"/>
    </row>
    <row r="240" spans="1:15" x14ac:dyDescent="0.25">
      <c r="A240" s="143" t="str">
        <f t="shared" si="11"/>
        <v/>
      </c>
      <c r="B240" s="144" t="str">
        <f t="shared" si="13"/>
        <v/>
      </c>
      <c r="C240" s="13"/>
      <c r="D240" s="13"/>
      <c r="E240" s="35"/>
      <c r="F240" s="92"/>
      <c r="G240" s="92"/>
      <c r="H240" s="45"/>
      <c r="I240" s="75"/>
      <c r="J240" s="145">
        <f t="shared" si="12"/>
        <v>0</v>
      </c>
      <c r="K240" s="11"/>
      <c r="L240" s="636"/>
      <c r="M240" s="67"/>
      <c r="N240" s="260" t="s">
        <v>179</v>
      </c>
      <c r="O240" s="98"/>
    </row>
    <row r="241" spans="1:15" x14ac:dyDescent="0.25">
      <c r="A241" s="143" t="str">
        <f t="shared" si="11"/>
        <v/>
      </c>
      <c r="B241" s="144" t="str">
        <f t="shared" si="13"/>
        <v/>
      </c>
      <c r="C241" s="13"/>
      <c r="D241" s="13"/>
      <c r="E241" s="35"/>
      <c r="F241" s="92"/>
      <c r="G241" s="92"/>
      <c r="H241" s="45"/>
      <c r="I241" s="75"/>
      <c r="J241" s="145">
        <f t="shared" si="12"/>
        <v>0</v>
      </c>
      <c r="K241" s="11"/>
      <c r="L241" s="636"/>
      <c r="M241" s="67"/>
      <c r="N241" s="260" t="s">
        <v>179</v>
      </c>
      <c r="O241" s="98"/>
    </row>
    <row r="242" spans="1:15" x14ac:dyDescent="0.25">
      <c r="A242" s="143" t="str">
        <f t="shared" si="11"/>
        <v/>
      </c>
      <c r="B242" s="144" t="str">
        <f t="shared" si="13"/>
        <v/>
      </c>
      <c r="C242" s="13"/>
      <c r="D242" s="13"/>
      <c r="E242" s="35"/>
      <c r="F242" s="92"/>
      <c r="G242" s="92"/>
      <c r="H242" s="45"/>
      <c r="I242" s="75"/>
      <c r="J242" s="145">
        <f t="shared" si="12"/>
        <v>0</v>
      </c>
      <c r="K242" s="11"/>
      <c r="L242" s="636"/>
      <c r="M242" s="67"/>
      <c r="N242" s="260" t="s">
        <v>179</v>
      </c>
      <c r="O242" s="98"/>
    </row>
    <row r="243" spans="1:15" x14ac:dyDescent="0.25">
      <c r="A243" s="143" t="str">
        <f t="shared" si="11"/>
        <v/>
      </c>
      <c r="B243" s="144" t="str">
        <f t="shared" si="13"/>
        <v/>
      </c>
      <c r="C243" s="13"/>
      <c r="D243" s="13"/>
      <c r="E243" s="35"/>
      <c r="F243" s="92"/>
      <c r="G243" s="92"/>
      <c r="H243" s="45"/>
      <c r="I243" s="75"/>
      <c r="J243" s="145">
        <f t="shared" si="12"/>
        <v>0</v>
      </c>
      <c r="K243" s="11"/>
      <c r="L243" s="636"/>
      <c r="M243" s="67"/>
      <c r="N243" s="260" t="s">
        <v>179</v>
      </c>
      <c r="O243" s="98"/>
    </row>
    <row r="244" spans="1:15" x14ac:dyDescent="0.25">
      <c r="A244" s="143" t="str">
        <f t="shared" si="11"/>
        <v/>
      </c>
      <c r="B244" s="144" t="str">
        <f t="shared" si="13"/>
        <v/>
      </c>
      <c r="C244" s="13"/>
      <c r="D244" s="13"/>
      <c r="E244" s="35"/>
      <c r="F244" s="92"/>
      <c r="G244" s="92"/>
      <c r="H244" s="45"/>
      <c r="I244" s="75"/>
      <c r="J244" s="145">
        <f t="shared" si="12"/>
        <v>0</v>
      </c>
      <c r="K244" s="11"/>
      <c r="L244" s="636"/>
      <c r="M244" s="67"/>
      <c r="N244" s="260" t="s">
        <v>179</v>
      </c>
      <c r="O244" s="98"/>
    </row>
    <row r="245" spans="1:15" x14ac:dyDescent="0.25">
      <c r="A245" s="143" t="str">
        <f t="shared" si="11"/>
        <v/>
      </c>
      <c r="B245" s="144" t="str">
        <f t="shared" si="13"/>
        <v/>
      </c>
      <c r="C245" s="13"/>
      <c r="D245" s="13"/>
      <c r="E245" s="35"/>
      <c r="F245" s="92"/>
      <c r="G245" s="92"/>
      <c r="H245" s="45"/>
      <c r="I245" s="75"/>
      <c r="J245" s="145">
        <f t="shared" si="12"/>
        <v>0</v>
      </c>
      <c r="K245" s="11"/>
      <c r="L245" s="636"/>
      <c r="M245" s="67"/>
      <c r="N245" s="260" t="s">
        <v>179</v>
      </c>
      <c r="O245" s="98"/>
    </row>
    <row r="246" spans="1:15" x14ac:dyDescent="0.25">
      <c r="A246" s="143" t="str">
        <f t="shared" si="11"/>
        <v/>
      </c>
      <c r="B246" s="144" t="str">
        <f t="shared" si="13"/>
        <v/>
      </c>
      <c r="C246" s="13"/>
      <c r="D246" s="13"/>
      <c r="E246" s="35"/>
      <c r="F246" s="92"/>
      <c r="G246" s="92"/>
      <c r="H246" s="45"/>
      <c r="I246" s="75"/>
      <c r="J246" s="145">
        <f t="shared" si="12"/>
        <v>0</v>
      </c>
      <c r="K246" s="11"/>
      <c r="L246" s="636"/>
      <c r="M246" s="67"/>
      <c r="N246" s="260" t="s">
        <v>179</v>
      </c>
      <c r="O246" s="98"/>
    </row>
    <row r="247" spans="1:15" x14ac:dyDescent="0.25">
      <c r="A247" s="143" t="str">
        <f t="shared" si="11"/>
        <v/>
      </c>
      <c r="B247" s="144" t="str">
        <f t="shared" si="13"/>
        <v/>
      </c>
      <c r="C247" s="13"/>
      <c r="D247" s="13"/>
      <c r="E247" s="35"/>
      <c r="F247" s="92"/>
      <c r="G247" s="92"/>
      <c r="H247" s="45"/>
      <c r="I247" s="75"/>
      <c r="J247" s="145">
        <f t="shared" si="12"/>
        <v>0</v>
      </c>
      <c r="K247" s="11"/>
      <c r="L247" s="636"/>
      <c r="M247" s="67"/>
      <c r="N247" s="260" t="s">
        <v>179</v>
      </c>
      <c r="O247" s="98"/>
    </row>
    <row r="248" spans="1:15" x14ac:dyDescent="0.25">
      <c r="A248" s="143" t="str">
        <f t="shared" si="11"/>
        <v/>
      </c>
      <c r="B248" s="144" t="str">
        <f t="shared" si="13"/>
        <v/>
      </c>
      <c r="C248" s="13"/>
      <c r="D248" s="13"/>
      <c r="E248" s="35"/>
      <c r="F248" s="92"/>
      <c r="G248" s="92"/>
      <c r="H248" s="45"/>
      <c r="I248" s="75"/>
      <c r="J248" s="145">
        <f t="shared" si="12"/>
        <v>0</v>
      </c>
      <c r="K248" s="11"/>
      <c r="L248" s="636"/>
      <c r="M248" s="67"/>
      <c r="N248" s="260" t="s">
        <v>179</v>
      </c>
      <c r="O248" s="98"/>
    </row>
    <row r="249" spans="1:15" ht="12.75" customHeight="1" x14ac:dyDescent="0.25">
      <c r="A249" s="143" t="str">
        <f t="shared" si="11"/>
        <v/>
      </c>
      <c r="B249" s="144" t="str">
        <f t="shared" si="13"/>
        <v/>
      </c>
      <c r="C249" s="13"/>
      <c r="D249" s="13"/>
      <c r="E249" s="35"/>
      <c r="F249" s="92"/>
      <c r="G249" s="92"/>
      <c r="H249" s="45"/>
      <c r="I249" s="75"/>
      <c r="J249" s="145">
        <f t="shared" si="12"/>
        <v>0</v>
      </c>
      <c r="K249" s="11"/>
      <c r="L249" s="636"/>
      <c r="M249" s="67"/>
      <c r="N249" s="260" t="s">
        <v>179</v>
      </c>
      <c r="O249" s="98"/>
    </row>
    <row r="250" spans="1:15" x14ac:dyDescent="0.25">
      <c r="A250" s="143" t="str">
        <f t="shared" si="11"/>
        <v/>
      </c>
      <c r="B250" s="144" t="str">
        <f t="shared" si="13"/>
        <v/>
      </c>
      <c r="C250" s="13"/>
      <c r="D250" s="13"/>
      <c r="E250" s="35"/>
      <c r="F250" s="92"/>
      <c r="G250" s="92"/>
      <c r="H250" s="45"/>
      <c r="I250" s="75"/>
      <c r="J250" s="145">
        <f t="shared" si="12"/>
        <v>0</v>
      </c>
      <c r="K250" s="11"/>
      <c r="L250" s="636"/>
      <c r="M250" s="67"/>
      <c r="N250" s="260" t="s">
        <v>179</v>
      </c>
      <c r="O250" s="98"/>
    </row>
    <row r="251" spans="1:15" x14ac:dyDescent="0.25">
      <c r="A251" s="143" t="str">
        <f t="shared" si="11"/>
        <v/>
      </c>
      <c r="B251" s="144" t="str">
        <f t="shared" si="13"/>
        <v/>
      </c>
      <c r="C251" s="13"/>
      <c r="D251" s="13"/>
      <c r="E251" s="35"/>
      <c r="F251" s="92"/>
      <c r="G251" s="92"/>
      <c r="H251" s="45"/>
      <c r="I251" s="75"/>
      <c r="J251" s="145">
        <f t="shared" si="12"/>
        <v>0</v>
      </c>
      <c r="K251" s="11"/>
      <c r="L251" s="636"/>
      <c r="M251" s="67"/>
      <c r="N251" s="260" t="s">
        <v>179</v>
      </c>
      <c r="O251" s="98"/>
    </row>
    <row r="252" spans="1:15" x14ac:dyDescent="0.25">
      <c r="A252" s="143" t="str">
        <f t="shared" si="11"/>
        <v/>
      </c>
      <c r="B252" s="144" t="str">
        <f t="shared" si="13"/>
        <v/>
      </c>
      <c r="C252" s="13"/>
      <c r="D252" s="13"/>
      <c r="E252" s="35"/>
      <c r="F252" s="92"/>
      <c r="G252" s="92"/>
      <c r="H252" s="45"/>
      <c r="I252" s="75"/>
      <c r="J252" s="145">
        <f t="shared" si="12"/>
        <v>0</v>
      </c>
      <c r="K252" s="11"/>
      <c r="L252" s="636"/>
      <c r="M252" s="67"/>
      <c r="N252" s="260" t="s">
        <v>179</v>
      </c>
      <c r="O252" s="98"/>
    </row>
    <row r="253" spans="1:15" x14ac:dyDescent="0.25">
      <c r="A253" s="143" t="str">
        <f t="shared" si="11"/>
        <v/>
      </c>
      <c r="B253" s="144" t="str">
        <f t="shared" si="13"/>
        <v/>
      </c>
      <c r="C253" s="13"/>
      <c r="D253" s="13"/>
      <c r="E253" s="35"/>
      <c r="F253" s="92"/>
      <c r="G253" s="92"/>
      <c r="H253" s="45"/>
      <c r="I253" s="75"/>
      <c r="J253" s="145">
        <f t="shared" si="12"/>
        <v>0</v>
      </c>
      <c r="K253" s="11"/>
      <c r="L253" s="636"/>
      <c r="M253" s="67"/>
      <c r="N253" s="260" t="s">
        <v>179</v>
      </c>
      <c r="O253" s="98"/>
    </row>
    <row r="254" spans="1:15" x14ac:dyDescent="0.25">
      <c r="A254" s="143" t="str">
        <f t="shared" si="11"/>
        <v/>
      </c>
      <c r="B254" s="144" t="str">
        <f t="shared" si="13"/>
        <v/>
      </c>
      <c r="C254" s="13"/>
      <c r="D254" s="13"/>
      <c r="E254" s="35"/>
      <c r="F254" s="92"/>
      <c r="G254" s="92"/>
      <c r="H254" s="45"/>
      <c r="I254" s="75"/>
      <c r="J254" s="145">
        <f t="shared" si="12"/>
        <v>0</v>
      </c>
      <c r="K254" s="11"/>
      <c r="L254" s="636"/>
      <c r="M254" s="67"/>
      <c r="N254" s="260" t="s">
        <v>179</v>
      </c>
      <c r="O254" s="98"/>
    </row>
    <row r="255" spans="1:15" x14ac:dyDescent="0.25">
      <c r="A255" s="143" t="str">
        <f t="shared" si="11"/>
        <v/>
      </c>
      <c r="B255" s="144" t="str">
        <f t="shared" si="13"/>
        <v/>
      </c>
      <c r="C255" s="13"/>
      <c r="D255" s="13"/>
      <c r="E255" s="35"/>
      <c r="F255" s="92"/>
      <c r="G255" s="92"/>
      <c r="H255" s="45"/>
      <c r="I255" s="75"/>
      <c r="J255" s="145">
        <f t="shared" si="12"/>
        <v>0</v>
      </c>
      <c r="K255" s="11"/>
      <c r="L255" s="636"/>
      <c r="M255" s="67"/>
      <c r="N255" s="260" t="s">
        <v>179</v>
      </c>
      <c r="O255" s="98"/>
    </row>
    <row r="256" spans="1:15" x14ac:dyDescent="0.25">
      <c r="A256" s="143" t="str">
        <f t="shared" si="11"/>
        <v/>
      </c>
      <c r="B256" s="144" t="str">
        <f t="shared" si="13"/>
        <v/>
      </c>
      <c r="C256" s="13"/>
      <c r="D256" s="13"/>
      <c r="E256" s="35"/>
      <c r="F256" s="92"/>
      <c r="G256" s="92"/>
      <c r="H256" s="45"/>
      <c r="I256" s="75"/>
      <c r="J256" s="145">
        <f t="shared" si="12"/>
        <v>0</v>
      </c>
      <c r="K256" s="11"/>
      <c r="L256" s="636"/>
      <c r="M256" s="67"/>
      <c r="N256" s="260" t="s">
        <v>179</v>
      </c>
      <c r="O256" s="98"/>
    </row>
    <row r="257" spans="1:15" x14ac:dyDescent="0.25">
      <c r="A257" s="143" t="str">
        <f t="shared" si="11"/>
        <v/>
      </c>
      <c r="B257" s="144" t="str">
        <f t="shared" si="13"/>
        <v/>
      </c>
      <c r="C257" s="13"/>
      <c r="D257" s="13"/>
      <c r="E257" s="35"/>
      <c r="F257" s="92"/>
      <c r="G257" s="92"/>
      <c r="H257" s="45"/>
      <c r="I257" s="75"/>
      <c r="J257" s="145">
        <f t="shared" si="12"/>
        <v>0</v>
      </c>
      <c r="K257" s="11"/>
      <c r="L257" s="636"/>
      <c r="M257" s="67"/>
      <c r="N257" s="260" t="s">
        <v>179</v>
      </c>
      <c r="O257" s="98"/>
    </row>
    <row r="258" spans="1:15" x14ac:dyDescent="0.25">
      <c r="A258" s="143" t="str">
        <f t="shared" si="11"/>
        <v/>
      </c>
      <c r="B258" s="144" t="str">
        <f t="shared" si="13"/>
        <v/>
      </c>
      <c r="C258" s="13"/>
      <c r="D258" s="13"/>
      <c r="E258" s="35"/>
      <c r="F258" s="92"/>
      <c r="G258" s="92"/>
      <c r="H258" s="45"/>
      <c r="I258" s="75"/>
      <c r="J258" s="145">
        <f t="shared" si="12"/>
        <v>0</v>
      </c>
      <c r="K258" s="11"/>
      <c r="L258" s="636"/>
      <c r="M258" s="67"/>
      <c r="N258" s="260" t="s">
        <v>179</v>
      </c>
      <c r="O258" s="98"/>
    </row>
    <row r="259" spans="1:15" x14ac:dyDescent="0.25">
      <c r="A259" s="143" t="str">
        <f t="shared" si="11"/>
        <v/>
      </c>
      <c r="B259" s="144" t="str">
        <f t="shared" si="13"/>
        <v/>
      </c>
      <c r="C259" s="13"/>
      <c r="D259" s="13"/>
      <c r="E259" s="35"/>
      <c r="F259" s="92"/>
      <c r="G259" s="92"/>
      <c r="H259" s="45"/>
      <c r="I259" s="75"/>
      <c r="J259" s="145">
        <f t="shared" si="12"/>
        <v>0</v>
      </c>
      <c r="K259" s="11"/>
      <c r="L259" s="636"/>
      <c r="M259" s="67"/>
      <c r="N259" s="260" t="s">
        <v>179</v>
      </c>
      <c r="O259" s="98"/>
    </row>
    <row r="260" spans="1:15" x14ac:dyDescent="0.25">
      <c r="A260" s="143" t="str">
        <f t="shared" si="11"/>
        <v/>
      </c>
      <c r="B260" s="144" t="str">
        <f t="shared" si="13"/>
        <v/>
      </c>
      <c r="C260" s="13"/>
      <c r="D260" s="13"/>
      <c r="E260" s="35"/>
      <c r="F260" s="92"/>
      <c r="G260" s="92"/>
      <c r="H260" s="45"/>
      <c r="I260" s="75"/>
      <c r="J260" s="145">
        <f t="shared" si="12"/>
        <v>0</v>
      </c>
      <c r="K260" s="11"/>
      <c r="L260" s="636"/>
      <c r="M260" s="67"/>
      <c r="N260" s="260" t="s">
        <v>179</v>
      </c>
      <c r="O260" s="98"/>
    </row>
    <row r="261" spans="1:15" x14ac:dyDescent="0.25">
      <c r="A261" s="143" t="str">
        <f t="shared" si="11"/>
        <v/>
      </c>
      <c r="B261" s="144" t="str">
        <f t="shared" si="13"/>
        <v/>
      </c>
      <c r="C261" s="13"/>
      <c r="D261" s="13"/>
      <c r="E261" s="35"/>
      <c r="F261" s="92"/>
      <c r="G261" s="92"/>
      <c r="H261" s="45"/>
      <c r="I261" s="75"/>
      <c r="J261" s="145">
        <f t="shared" si="12"/>
        <v>0</v>
      </c>
      <c r="K261" s="11"/>
      <c r="L261" s="636"/>
      <c r="M261" s="67"/>
      <c r="N261" s="260" t="s">
        <v>179</v>
      </c>
      <c r="O261" s="98"/>
    </row>
    <row r="262" spans="1:15" x14ac:dyDescent="0.25">
      <c r="A262" s="143" t="str">
        <f t="shared" si="11"/>
        <v/>
      </c>
      <c r="B262" s="144" t="str">
        <f t="shared" si="13"/>
        <v/>
      </c>
      <c r="C262" s="13"/>
      <c r="D262" s="13"/>
      <c r="E262" s="35"/>
      <c r="F262" s="92"/>
      <c r="G262" s="92"/>
      <c r="H262" s="45"/>
      <c r="I262" s="75"/>
      <c r="J262" s="145">
        <f t="shared" si="12"/>
        <v>0</v>
      </c>
      <c r="K262" s="11"/>
      <c r="L262" s="636"/>
      <c r="M262" s="67"/>
      <c r="N262" s="260" t="s">
        <v>179</v>
      </c>
      <c r="O262" s="98"/>
    </row>
    <row r="263" spans="1:15" x14ac:dyDescent="0.25">
      <c r="A263" s="143" t="str">
        <f t="shared" si="11"/>
        <v/>
      </c>
      <c r="B263" s="144" t="str">
        <f t="shared" si="13"/>
        <v/>
      </c>
      <c r="C263" s="13"/>
      <c r="D263" s="13"/>
      <c r="E263" s="35"/>
      <c r="F263" s="92"/>
      <c r="G263" s="92"/>
      <c r="H263" s="45"/>
      <c r="I263" s="75"/>
      <c r="J263" s="145">
        <f t="shared" si="12"/>
        <v>0</v>
      </c>
      <c r="K263" s="11"/>
      <c r="L263" s="636"/>
      <c r="M263" s="67"/>
      <c r="N263" s="260" t="s">
        <v>179</v>
      </c>
      <c r="O263" s="98"/>
    </row>
    <row r="264" spans="1:15" x14ac:dyDescent="0.25">
      <c r="A264" s="143" t="str">
        <f t="shared" si="11"/>
        <v/>
      </c>
      <c r="B264" s="144" t="str">
        <f t="shared" si="13"/>
        <v/>
      </c>
      <c r="C264" s="13"/>
      <c r="D264" s="13"/>
      <c r="E264" s="35"/>
      <c r="F264" s="92"/>
      <c r="G264" s="92"/>
      <c r="H264" s="45"/>
      <c r="I264" s="75"/>
      <c r="J264" s="145">
        <f t="shared" si="12"/>
        <v>0</v>
      </c>
      <c r="K264" s="11"/>
      <c r="L264" s="636"/>
      <c r="M264" s="67"/>
      <c r="N264" s="260" t="s">
        <v>179</v>
      </c>
      <c r="O264" s="98"/>
    </row>
    <row r="265" spans="1:15" x14ac:dyDescent="0.25">
      <c r="A265" s="143" t="str">
        <f t="shared" si="11"/>
        <v/>
      </c>
      <c r="B265" s="144" t="str">
        <f t="shared" si="13"/>
        <v/>
      </c>
      <c r="C265" s="13"/>
      <c r="D265" s="13"/>
      <c r="E265" s="35"/>
      <c r="F265" s="92"/>
      <c r="G265" s="92"/>
      <c r="H265" s="45"/>
      <c r="I265" s="75"/>
      <c r="J265" s="145">
        <f t="shared" si="12"/>
        <v>0</v>
      </c>
      <c r="K265" s="11"/>
      <c r="L265" s="636"/>
      <c r="M265" s="67"/>
      <c r="N265" s="260" t="s">
        <v>179</v>
      </c>
      <c r="O265" s="98"/>
    </row>
    <row r="266" spans="1:15" x14ac:dyDescent="0.25">
      <c r="A266" s="143" t="str">
        <f t="shared" si="11"/>
        <v/>
      </c>
      <c r="B266" s="144" t="str">
        <f t="shared" si="13"/>
        <v/>
      </c>
      <c r="C266" s="13"/>
      <c r="D266" s="13"/>
      <c r="E266" s="35"/>
      <c r="F266" s="92"/>
      <c r="G266" s="92"/>
      <c r="H266" s="45"/>
      <c r="I266" s="75"/>
      <c r="J266" s="145">
        <f t="shared" si="12"/>
        <v>0</v>
      </c>
      <c r="K266" s="11"/>
      <c r="L266" s="636"/>
      <c r="M266" s="67"/>
      <c r="N266" s="260" t="s">
        <v>179</v>
      </c>
      <c r="O266" s="98"/>
    </row>
    <row r="267" spans="1:15" ht="12.75" customHeight="1" x14ac:dyDescent="0.25">
      <c r="A267" s="143" t="str">
        <f t="shared" si="11"/>
        <v/>
      </c>
      <c r="B267" s="144" t="str">
        <f t="shared" si="13"/>
        <v/>
      </c>
      <c r="C267" s="13"/>
      <c r="D267" s="13"/>
      <c r="E267" s="35"/>
      <c r="F267" s="92"/>
      <c r="G267" s="92"/>
      <c r="H267" s="45"/>
      <c r="I267" s="75"/>
      <c r="J267" s="145">
        <f t="shared" si="12"/>
        <v>0</v>
      </c>
      <c r="K267" s="11"/>
      <c r="L267" s="636"/>
      <c r="M267" s="67"/>
      <c r="N267" s="260" t="s">
        <v>179</v>
      </c>
      <c r="O267" s="98"/>
    </row>
    <row r="268" spans="1:15" x14ac:dyDescent="0.25">
      <c r="A268" s="143" t="str">
        <f t="shared" si="11"/>
        <v/>
      </c>
      <c r="B268" s="144" t="str">
        <f t="shared" si="13"/>
        <v/>
      </c>
      <c r="C268" s="13"/>
      <c r="D268" s="13"/>
      <c r="E268" s="35"/>
      <c r="F268" s="92"/>
      <c r="G268" s="92"/>
      <c r="H268" s="45"/>
      <c r="I268" s="75"/>
      <c r="J268" s="145">
        <f t="shared" si="12"/>
        <v>0</v>
      </c>
      <c r="K268" s="11"/>
      <c r="L268" s="636"/>
      <c r="M268" s="67"/>
      <c r="N268" s="260" t="s">
        <v>179</v>
      </c>
      <c r="O268" s="98"/>
    </row>
    <row r="269" spans="1:15" x14ac:dyDescent="0.25">
      <c r="A269" s="143" t="str">
        <f t="shared" si="11"/>
        <v/>
      </c>
      <c r="B269" s="144" t="str">
        <f t="shared" si="13"/>
        <v/>
      </c>
      <c r="C269" s="13"/>
      <c r="D269" s="13"/>
      <c r="E269" s="35"/>
      <c r="F269" s="92"/>
      <c r="G269" s="92"/>
      <c r="H269" s="45"/>
      <c r="I269" s="75"/>
      <c r="J269" s="145">
        <f t="shared" si="12"/>
        <v>0</v>
      </c>
      <c r="K269" s="11"/>
      <c r="L269" s="636"/>
      <c r="M269" s="67"/>
      <c r="N269" s="260" t="s">
        <v>179</v>
      </c>
      <c r="O269" s="98"/>
    </row>
    <row r="270" spans="1:15" x14ac:dyDescent="0.25">
      <c r="A270" s="143" t="str">
        <f t="shared" si="11"/>
        <v/>
      </c>
      <c r="B270" s="144" t="str">
        <f t="shared" si="13"/>
        <v/>
      </c>
      <c r="C270" s="13"/>
      <c r="D270" s="13"/>
      <c r="E270" s="35"/>
      <c r="F270" s="92"/>
      <c r="G270" s="92"/>
      <c r="H270" s="45"/>
      <c r="I270" s="75"/>
      <c r="J270" s="145">
        <f t="shared" si="12"/>
        <v>0</v>
      </c>
      <c r="K270" s="11"/>
      <c r="L270" s="636"/>
      <c r="M270" s="67"/>
      <c r="N270" s="260" t="s">
        <v>179</v>
      </c>
      <c r="O270" s="98"/>
    </row>
    <row r="271" spans="1:15" x14ac:dyDescent="0.25">
      <c r="A271" s="143" t="str">
        <f t="shared" si="11"/>
        <v/>
      </c>
      <c r="B271" s="144" t="str">
        <f t="shared" si="13"/>
        <v/>
      </c>
      <c r="C271" s="13"/>
      <c r="D271" s="13"/>
      <c r="E271" s="35"/>
      <c r="F271" s="92"/>
      <c r="G271" s="92"/>
      <c r="H271" s="45"/>
      <c r="I271" s="75"/>
      <c r="J271" s="145">
        <f t="shared" si="12"/>
        <v>0</v>
      </c>
      <c r="K271" s="11"/>
      <c r="L271" s="636"/>
      <c r="M271" s="67"/>
      <c r="N271" s="260" t="s">
        <v>179</v>
      </c>
      <c r="O271" s="98"/>
    </row>
    <row r="272" spans="1:15" x14ac:dyDescent="0.25">
      <c r="A272" s="143" t="str">
        <f t="shared" ref="A272:A306" si="14">IF(C272="","",CONCATENATE("FA / ",B272))</f>
        <v/>
      </c>
      <c r="B272" s="144" t="str">
        <f t="shared" si="13"/>
        <v/>
      </c>
      <c r="C272" s="13"/>
      <c r="D272" s="13"/>
      <c r="E272" s="35"/>
      <c r="F272" s="92"/>
      <c r="G272" s="92"/>
      <c r="H272" s="45"/>
      <c r="I272" s="75"/>
      <c r="J272" s="145">
        <f t="shared" ref="J272:J306" si="15">H272*I272</f>
        <v>0</v>
      </c>
      <c r="K272" s="11"/>
      <c r="L272" s="636"/>
      <c r="M272" s="67"/>
      <c r="N272" s="260" t="s">
        <v>179</v>
      </c>
      <c r="O272" s="98"/>
    </row>
    <row r="273" spans="1:15" x14ac:dyDescent="0.25">
      <c r="A273" s="143" t="str">
        <f t="shared" si="14"/>
        <v/>
      </c>
      <c r="B273" s="144" t="str">
        <f t="shared" ref="B273:B306" si="16">IF(C273="","",B272+1)</f>
        <v/>
      </c>
      <c r="C273" s="13"/>
      <c r="D273" s="13"/>
      <c r="E273" s="35"/>
      <c r="F273" s="92"/>
      <c r="G273" s="92"/>
      <c r="H273" s="45"/>
      <c r="I273" s="75"/>
      <c r="J273" s="145">
        <f t="shared" si="15"/>
        <v>0</v>
      </c>
      <c r="K273" s="11"/>
      <c r="L273" s="636"/>
      <c r="M273" s="67"/>
      <c r="N273" s="260" t="s">
        <v>179</v>
      </c>
      <c r="O273" s="98"/>
    </row>
    <row r="274" spans="1:15" x14ac:dyDescent="0.25">
      <c r="A274" s="143" t="str">
        <f t="shared" si="14"/>
        <v/>
      </c>
      <c r="B274" s="144" t="str">
        <f t="shared" si="16"/>
        <v/>
      </c>
      <c r="C274" s="13"/>
      <c r="D274" s="13"/>
      <c r="E274" s="35"/>
      <c r="F274" s="92"/>
      <c r="G274" s="92"/>
      <c r="H274" s="45"/>
      <c r="I274" s="75"/>
      <c r="J274" s="145">
        <f t="shared" si="15"/>
        <v>0</v>
      </c>
      <c r="K274" s="11"/>
      <c r="L274" s="636"/>
      <c r="M274" s="67"/>
      <c r="N274" s="260" t="s">
        <v>179</v>
      </c>
      <c r="O274" s="98"/>
    </row>
    <row r="275" spans="1:15" x14ac:dyDescent="0.25">
      <c r="A275" s="143" t="str">
        <f t="shared" si="14"/>
        <v/>
      </c>
      <c r="B275" s="144" t="str">
        <f t="shared" si="16"/>
        <v/>
      </c>
      <c r="C275" s="13"/>
      <c r="D275" s="13"/>
      <c r="E275" s="35"/>
      <c r="F275" s="92"/>
      <c r="G275" s="92"/>
      <c r="H275" s="45"/>
      <c r="I275" s="75"/>
      <c r="J275" s="145">
        <f t="shared" si="15"/>
        <v>0</v>
      </c>
      <c r="K275" s="11"/>
      <c r="L275" s="636"/>
      <c r="M275" s="67"/>
      <c r="N275" s="260" t="s">
        <v>179</v>
      </c>
      <c r="O275" s="98"/>
    </row>
    <row r="276" spans="1:15" x14ac:dyDescent="0.25">
      <c r="A276" s="143" t="str">
        <f t="shared" si="14"/>
        <v/>
      </c>
      <c r="B276" s="144" t="str">
        <f t="shared" si="16"/>
        <v/>
      </c>
      <c r="C276" s="13"/>
      <c r="D276" s="13"/>
      <c r="E276" s="35"/>
      <c r="F276" s="92"/>
      <c r="G276" s="92"/>
      <c r="H276" s="45"/>
      <c r="I276" s="75"/>
      <c r="J276" s="145">
        <f t="shared" si="15"/>
        <v>0</v>
      </c>
      <c r="K276" s="11"/>
      <c r="L276" s="636"/>
      <c r="M276" s="67"/>
      <c r="N276" s="260" t="s">
        <v>179</v>
      </c>
      <c r="O276" s="98"/>
    </row>
    <row r="277" spans="1:15" x14ac:dyDescent="0.25">
      <c r="A277" s="143" t="str">
        <f t="shared" si="14"/>
        <v/>
      </c>
      <c r="B277" s="144" t="str">
        <f t="shared" si="16"/>
        <v/>
      </c>
      <c r="C277" s="13"/>
      <c r="D277" s="13"/>
      <c r="E277" s="35"/>
      <c r="F277" s="92"/>
      <c r="G277" s="92"/>
      <c r="H277" s="45"/>
      <c r="I277" s="75"/>
      <c r="J277" s="145">
        <f t="shared" si="15"/>
        <v>0</v>
      </c>
      <c r="K277" s="11"/>
      <c r="L277" s="636"/>
      <c r="M277" s="67"/>
      <c r="N277" s="260" t="s">
        <v>179</v>
      </c>
      <c r="O277" s="98"/>
    </row>
    <row r="278" spans="1:15" x14ac:dyDescent="0.25">
      <c r="A278" s="143" t="str">
        <f t="shared" si="14"/>
        <v/>
      </c>
      <c r="B278" s="144" t="str">
        <f t="shared" si="16"/>
        <v/>
      </c>
      <c r="C278" s="13"/>
      <c r="D278" s="13"/>
      <c r="E278" s="35"/>
      <c r="F278" s="92"/>
      <c r="G278" s="92"/>
      <c r="H278" s="45"/>
      <c r="I278" s="75"/>
      <c r="J278" s="145">
        <f t="shared" si="15"/>
        <v>0</v>
      </c>
      <c r="K278" s="11"/>
      <c r="L278" s="636"/>
      <c r="M278" s="67"/>
      <c r="N278" s="260" t="s">
        <v>179</v>
      </c>
      <c r="O278" s="98"/>
    </row>
    <row r="279" spans="1:15" x14ac:dyDescent="0.25">
      <c r="A279" s="143" t="str">
        <f t="shared" si="14"/>
        <v/>
      </c>
      <c r="B279" s="144" t="str">
        <f t="shared" si="16"/>
        <v/>
      </c>
      <c r="C279" s="13"/>
      <c r="D279" s="13"/>
      <c r="E279" s="35"/>
      <c r="F279" s="92"/>
      <c r="G279" s="92"/>
      <c r="H279" s="45"/>
      <c r="I279" s="75"/>
      <c r="J279" s="145">
        <f t="shared" si="15"/>
        <v>0</v>
      </c>
      <c r="K279" s="11"/>
      <c r="L279" s="636"/>
      <c r="M279" s="67"/>
      <c r="N279" s="260" t="s">
        <v>179</v>
      </c>
      <c r="O279" s="98"/>
    </row>
    <row r="280" spans="1:15" x14ac:dyDescent="0.25">
      <c r="A280" s="143" t="str">
        <f t="shared" si="14"/>
        <v/>
      </c>
      <c r="B280" s="144" t="str">
        <f t="shared" si="16"/>
        <v/>
      </c>
      <c r="C280" s="13"/>
      <c r="D280" s="13"/>
      <c r="E280" s="35"/>
      <c r="F280" s="92"/>
      <c r="G280" s="92"/>
      <c r="H280" s="45"/>
      <c r="I280" s="75"/>
      <c r="J280" s="145">
        <f t="shared" si="15"/>
        <v>0</v>
      </c>
      <c r="K280" s="11"/>
      <c r="L280" s="636"/>
      <c r="M280" s="67"/>
      <c r="N280" s="260" t="s">
        <v>179</v>
      </c>
      <c r="O280" s="98"/>
    </row>
    <row r="281" spans="1:15" x14ac:dyDescent="0.25">
      <c r="A281" s="143" t="str">
        <f t="shared" si="14"/>
        <v/>
      </c>
      <c r="B281" s="144" t="str">
        <f t="shared" si="16"/>
        <v/>
      </c>
      <c r="C281" s="13"/>
      <c r="D281" s="13"/>
      <c r="E281" s="35"/>
      <c r="F281" s="92"/>
      <c r="G281" s="92"/>
      <c r="H281" s="45"/>
      <c r="I281" s="75"/>
      <c r="J281" s="145">
        <f t="shared" si="15"/>
        <v>0</v>
      </c>
      <c r="K281" s="11"/>
      <c r="L281" s="636"/>
      <c r="M281" s="67"/>
      <c r="N281" s="260" t="s">
        <v>179</v>
      </c>
      <c r="O281" s="98"/>
    </row>
    <row r="282" spans="1:15" x14ac:dyDescent="0.25">
      <c r="A282" s="143" t="str">
        <f t="shared" si="14"/>
        <v/>
      </c>
      <c r="B282" s="144" t="str">
        <f t="shared" si="16"/>
        <v/>
      </c>
      <c r="C282" s="13"/>
      <c r="D282" s="13"/>
      <c r="E282" s="35"/>
      <c r="F282" s="92"/>
      <c r="G282" s="92"/>
      <c r="H282" s="45"/>
      <c r="I282" s="75"/>
      <c r="J282" s="145">
        <f t="shared" si="15"/>
        <v>0</v>
      </c>
      <c r="K282" s="11"/>
      <c r="L282" s="636"/>
      <c r="M282" s="67"/>
      <c r="N282" s="260" t="s">
        <v>179</v>
      </c>
      <c r="O282" s="98"/>
    </row>
    <row r="283" spans="1:15" x14ac:dyDescent="0.25">
      <c r="A283" s="143" t="str">
        <f t="shared" si="14"/>
        <v/>
      </c>
      <c r="B283" s="144" t="str">
        <f t="shared" si="16"/>
        <v/>
      </c>
      <c r="C283" s="13"/>
      <c r="D283" s="13"/>
      <c r="E283" s="35"/>
      <c r="F283" s="92"/>
      <c r="G283" s="92"/>
      <c r="H283" s="45"/>
      <c r="I283" s="75"/>
      <c r="J283" s="145">
        <f t="shared" si="15"/>
        <v>0</v>
      </c>
      <c r="K283" s="11"/>
      <c r="L283" s="636"/>
      <c r="M283" s="67"/>
      <c r="N283" s="260" t="s">
        <v>179</v>
      </c>
      <c r="O283" s="98"/>
    </row>
    <row r="284" spans="1:15" x14ac:dyDescent="0.25">
      <c r="A284" s="143" t="str">
        <f t="shared" si="14"/>
        <v/>
      </c>
      <c r="B284" s="144" t="str">
        <f t="shared" si="16"/>
        <v/>
      </c>
      <c r="C284" s="13"/>
      <c r="D284" s="13"/>
      <c r="E284" s="35"/>
      <c r="F284" s="92"/>
      <c r="G284" s="92"/>
      <c r="H284" s="45"/>
      <c r="I284" s="75"/>
      <c r="J284" s="145">
        <f t="shared" si="15"/>
        <v>0</v>
      </c>
      <c r="K284" s="11"/>
      <c r="L284" s="636"/>
      <c r="M284" s="67"/>
      <c r="N284" s="260" t="s">
        <v>179</v>
      </c>
      <c r="O284" s="98"/>
    </row>
    <row r="285" spans="1:15" ht="12.75" customHeight="1" x14ac:dyDescent="0.25">
      <c r="A285" s="143" t="str">
        <f t="shared" si="14"/>
        <v/>
      </c>
      <c r="B285" s="144" t="str">
        <f t="shared" si="16"/>
        <v/>
      </c>
      <c r="C285" s="13"/>
      <c r="D285" s="13"/>
      <c r="E285" s="35"/>
      <c r="F285" s="92"/>
      <c r="G285" s="92"/>
      <c r="H285" s="45"/>
      <c r="I285" s="75"/>
      <c r="J285" s="145">
        <f t="shared" si="15"/>
        <v>0</v>
      </c>
      <c r="K285" s="11"/>
      <c r="L285" s="636"/>
      <c r="M285" s="67"/>
      <c r="N285" s="260" t="s">
        <v>179</v>
      </c>
      <c r="O285" s="98"/>
    </row>
    <row r="286" spans="1:15" x14ac:dyDescent="0.25">
      <c r="A286" s="143" t="str">
        <f t="shared" si="14"/>
        <v/>
      </c>
      <c r="B286" s="144" t="str">
        <f t="shared" si="16"/>
        <v/>
      </c>
      <c r="C286" s="13"/>
      <c r="D286" s="13"/>
      <c r="E286" s="35"/>
      <c r="F286" s="92"/>
      <c r="G286" s="92"/>
      <c r="H286" s="45"/>
      <c r="I286" s="75"/>
      <c r="J286" s="145">
        <f t="shared" si="15"/>
        <v>0</v>
      </c>
      <c r="K286" s="11"/>
      <c r="L286" s="636"/>
      <c r="M286" s="67"/>
      <c r="N286" s="260" t="s">
        <v>179</v>
      </c>
      <c r="O286" s="98"/>
    </row>
    <row r="287" spans="1:15" x14ac:dyDescent="0.25">
      <c r="A287" s="143" t="str">
        <f t="shared" si="14"/>
        <v/>
      </c>
      <c r="B287" s="144" t="str">
        <f t="shared" si="16"/>
        <v/>
      </c>
      <c r="C287" s="13"/>
      <c r="D287" s="13"/>
      <c r="E287" s="35"/>
      <c r="F287" s="92"/>
      <c r="G287" s="92"/>
      <c r="H287" s="45"/>
      <c r="I287" s="75"/>
      <c r="J287" s="145">
        <f t="shared" si="15"/>
        <v>0</v>
      </c>
      <c r="K287" s="11"/>
      <c r="L287" s="636"/>
      <c r="M287" s="67"/>
      <c r="N287" s="260" t="s">
        <v>179</v>
      </c>
      <c r="O287" s="98"/>
    </row>
    <row r="288" spans="1:15" x14ac:dyDescent="0.25">
      <c r="A288" s="143" t="str">
        <f t="shared" si="14"/>
        <v/>
      </c>
      <c r="B288" s="144" t="str">
        <f t="shared" si="16"/>
        <v/>
      </c>
      <c r="C288" s="13"/>
      <c r="D288" s="13"/>
      <c r="E288" s="35"/>
      <c r="F288" s="92"/>
      <c r="G288" s="92"/>
      <c r="H288" s="45"/>
      <c r="I288" s="75"/>
      <c r="J288" s="145">
        <f t="shared" si="15"/>
        <v>0</v>
      </c>
      <c r="K288" s="11"/>
      <c r="L288" s="636"/>
      <c r="M288" s="67"/>
      <c r="N288" s="260" t="s">
        <v>179</v>
      </c>
      <c r="O288" s="98"/>
    </row>
    <row r="289" spans="1:15" x14ac:dyDescent="0.25">
      <c r="A289" s="143" t="str">
        <f t="shared" si="14"/>
        <v/>
      </c>
      <c r="B289" s="144" t="str">
        <f t="shared" si="16"/>
        <v/>
      </c>
      <c r="C289" s="13"/>
      <c r="D289" s="13"/>
      <c r="E289" s="35"/>
      <c r="F289" s="92"/>
      <c r="G289" s="92"/>
      <c r="H289" s="45"/>
      <c r="I289" s="75"/>
      <c r="J289" s="145">
        <f t="shared" si="15"/>
        <v>0</v>
      </c>
      <c r="K289" s="11"/>
      <c r="L289" s="636"/>
      <c r="M289" s="67"/>
      <c r="N289" s="260" t="s">
        <v>179</v>
      </c>
      <c r="O289" s="98"/>
    </row>
    <row r="290" spans="1:15" x14ac:dyDescent="0.25">
      <c r="A290" s="143" t="str">
        <f t="shared" si="14"/>
        <v/>
      </c>
      <c r="B290" s="144" t="str">
        <f t="shared" si="16"/>
        <v/>
      </c>
      <c r="C290" s="13"/>
      <c r="D290" s="13"/>
      <c r="E290" s="35"/>
      <c r="F290" s="92"/>
      <c r="G290" s="92"/>
      <c r="H290" s="45"/>
      <c r="I290" s="75"/>
      <c r="J290" s="145">
        <f t="shared" si="15"/>
        <v>0</v>
      </c>
      <c r="K290" s="11"/>
      <c r="L290" s="636"/>
      <c r="M290" s="67"/>
      <c r="N290" s="260" t="s">
        <v>179</v>
      </c>
      <c r="O290" s="98"/>
    </row>
    <row r="291" spans="1:15" x14ac:dyDescent="0.25">
      <c r="A291" s="143" t="str">
        <f t="shared" si="14"/>
        <v/>
      </c>
      <c r="B291" s="144" t="str">
        <f t="shared" si="16"/>
        <v/>
      </c>
      <c r="C291" s="13"/>
      <c r="D291" s="13"/>
      <c r="E291" s="35"/>
      <c r="F291" s="92"/>
      <c r="G291" s="92"/>
      <c r="H291" s="45"/>
      <c r="I291" s="75"/>
      <c r="J291" s="145">
        <f t="shared" si="15"/>
        <v>0</v>
      </c>
      <c r="K291" s="11"/>
      <c r="L291" s="636"/>
      <c r="M291" s="67"/>
      <c r="N291" s="260" t="s">
        <v>179</v>
      </c>
      <c r="O291" s="98"/>
    </row>
    <row r="292" spans="1:15" x14ac:dyDescent="0.25">
      <c r="A292" s="143" t="str">
        <f t="shared" si="14"/>
        <v/>
      </c>
      <c r="B292" s="144" t="str">
        <f t="shared" si="16"/>
        <v/>
      </c>
      <c r="C292" s="13"/>
      <c r="D292" s="13"/>
      <c r="E292" s="35"/>
      <c r="F292" s="92"/>
      <c r="G292" s="92"/>
      <c r="H292" s="45"/>
      <c r="I292" s="75"/>
      <c r="J292" s="145">
        <f t="shared" si="15"/>
        <v>0</v>
      </c>
      <c r="K292" s="11"/>
      <c r="L292" s="636"/>
      <c r="M292" s="67"/>
      <c r="N292" s="260" t="s">
        <v>179</v>
      </c>
      <c r="O292" s="98"/>
    </row>
    <row r="293" spans="1:15" x14ac:dyDescent="0.25">
      <c r="A293" s="143" t="str">
        <f t="shared" si="14"/>
        <v/>
      </c>
      <c r="B293" s="144" t="str">
        <f t="shared" si="16"/>
        <v/>
      </c>
      <c r="C293" s="13"/>
      <c r="D293" s="13"/>
      <c r="E293" s="35"/>
      <c r="F293" s="92"/>
      <c r="G293" s="92"/>
      <c r="H293" s="45"/>
      <c r="I293" s="75"/>
      <c r="J293" s="145">
        <f t="shared" si="15"/>
        <v>0</v>
      </c>
      <c r="K293" s="11"/>
      <c r="L293" s="636"/>
      <c r="M293" s="67"/>
      <c r="N293" s="260" t="s">
        <v>179</v>
      </c>
      <c r="O293" s="98"/>
    </row>
    <row r="294" spans="1:15" x14ac:dyDescent="0.25">
      <c r="A294" s="143" t="str">
        <f t="shared" si="14"/>
        <v/>
      </c>
      <c r="B294" s="144" t="str">
        <f t="shared" si="16"/>
        <v/>
      </c>
      <c r="C294" s="13"/>
      <c r="D294" s="13"/>
      <c r="E294" s="35"/>
      <c r="F294" s="92"/>
      <c r="G294" s="92"/>
      <c r="H294" s="45"/>
      <c r="I294" s="75"/>
      <c r="J294" s="145">
        <f t="shared" si="15"/>
        <v>0</v>
      </c>
      <c r="K294" s="11"/>
      <c r="L294" s="636"/>
      <c r="M294" s="67"/>
      <c r="N294" s="260" t="s">
        <v>179</v>
      </c>
      <c r="O294" s="98"/>
    </row>
    <row r="295" spans="1:15" x14ac:dyDescent="0.25">
      <c r="A295" s="143" t="str">
        <f t="shared" si="14"/>
        <v/>
      </c>
      <c r="B295" s="144" t="str">
        <f t="shared" si="16"/>
        <v/>
      </c>
      <c r="C295" s="13"/>
      <c r="D295" s="13"/>
      <c r="E295" s="35"/>
      <c r="F295" s="92"/>
      <c r="G295" s="92"/>
      <c r="H295" s="45"/>
      <c r="I295" s="75"/>
      <c r="J295" s="145">
        <f t="shared" si="15"/>
        <v>0</v>
      </c>
      <c r="K295" s="11"/>
      <c r="L295" s="636"/>
      <c r="M295" s="67"/>
      <c r="N295" s="260" t="s">
        <v>179</v>
      </c>
      <c r="O295" s="98"/>
    </row>
    <row r="296" spans="1:15" x14ac:dyDescent="0.25">
      <c r="A296" s="143" t="str">
        <f t="shared" si="14"/>
        <v/>
      </c>
      <c r="B296" s="144" t="str">
        <f t="shared" si="16"/>
        <v/>
      </c>
      <c r="C296" s="13"/>
      <c r="D296" s="13"/>
      <c r="E296" s="35"/>
      <c r="F296" s="92"/>
      <c r="G296" s="92"/>
      <c r="H296" s="45"/>
      <c r="I296" s="75"/>
      <c r="J296" s="145">
        <f t="shared" si="15"/>
        <v>0</v>
      </c>
      <c r="K296" s="11"/>
      <c r="L296" s="636"/>
      <c r="M296" s="67"/>
      <c r="N296" s="260" t="s">
        <v>179</v>
      </c>
      <c r="O296" s="98"/>
    </row>
    <row r="297" spans="1:15" x14ac:dyDescent="0.25">
      <c r="A297" s="143" t="str">
        <f t="shared" si="14"/>
        <v/>
      </c>
      <c r="B297" s="144" t="str">
        <f t="shared" si="16"/>
        <v/>
      </c>
      <c r="C297" s="13"/>
      <c r="D297" s="13"/>
      <c r="E297" s="35"/>
      <c r="F297" s="92"/>
      <c r="G297" s="92"/>
      <c r="H297" s="45"/>
      <c r="I297" s="75"/>
      <c r="J297" s="145">
        <f t="shared" si="15"/>
        <v>0</v>
      </c>
      <c r="K297" s="11"/>
      <c r="L297" s="636"/>
      <c r="M297" s="67"/>
      <c r="N297" s="260" t="s">
        <v>179</v>
      </c>
      <c r="O297" s="98"/>
    </row>
    <row r="298" spans="1:15" x14ac:dyDescent="0.25">
      <c r="A298" s="143" t="str">
        <f t="shared" si="14"/>
        <v/>
      </c>
      <c r="B298" s="144" t="str">
        <f t="shared" si="16"/>
        <v/>
      </c>
      <c r="C298" s="13"/>
      <c r="D298" s="13"/>
      <c r="E298" s="35"/>
      <c r="F298" s="92"/>
      <c r="G298" s="92"/>
      <c r="H298" s="45"/>
      <c r="I298" s="75"/>
      <c r="J298" s="145">
        <f t="shared" si="15"/>
        <v>0</v>
      </c>
      <c r="K298" s="11"/>
      <c r="L298" s="636"/>
      <c r="M298" s="67"/>
      <c r="N298" s="260" t="s">
        <v>179</v>
      </c>
      <c r="O298" s="98"/>
    </row>
    <row r="299" spans="1:15" x14ac:dyDescent="0.25">
      <c r="A299" s="143" t="str">
        <f t="shared" si="14"/>
        <v/>
      </c>
      <c r="B299" s="144" t="str">
        <f t="shared" si="16"/>
        <v/>
      </c>
      <c r="C299" s="13"/>
      <c r="D299" s="13"/>
      <c r="E299" s="35"/>
      <c r="F299" s="92"/>
      <c r="G299" s="92"/>
      <c r="H299" s="45"/>
      <c r="I299" s="75"/>
      <c r="J299" s="145">
        <f t="shared" si="15"/>
        <v>0</v>
      </c>
      <c r="K299" s="11"/>
      <c r="L299" s="636"/>
      <c r="M299" s="67"/>
      <c r="N299" s="260" t="s">
        <v>179</v>
      </c>
      <c r="O299" s="98"/>
    </row>
    <row r="300" spans="1:15" x14ac:dyDescent="0.25">
      <c r="A300" s="143" t="str">
        <f t="shared" si="14"/>
        <v/>
      </c>
      <c r="B300" s="144" t="str">
        <f t="shared" si="16"/>
        <v/>
      </c>
      <c r="C300" s="13"/>
      <c r="D300" s="13"/>
      <c r="E300" s="35"/>
      <c r="F300" s="92"/>
      <c r="G300" s="92"/>
      <c r="H300" s="45"/>
      <c r="I300" s="75"/>
      <c r="J300" s="145">
        <f t="shared" si="15"/>
        <v>0</v>
      </c>
      <c r="K300" s="11"/>
      <c r="L300" s="636"/>
      <c r="M300" s="67"/>
      <c r="N300" s="260" t="s">
        <v>179</v>
      </c>
      <c r="O300" s="98"/>
    </row>
    <row r="301" spans="1:15" x14ac:dyDescent="0.25">
      <c r="A301" s="143" t="str">
        <f t="shared" si="14"/>
        <v/>
      </c>
      <c r="B301" s="144" t="str">
        <f t="shared" si="16"/>
        <v/>
      </c>
      <c r="C301" s="13"/>
      <c r="D301" s="13"/>
      <c r="E301" s="35"/>
      <c r="F301" s="92"/>
      <c r="G301" s="92"/>
      <c r="H301" s="45"/>
      <c r="I301" s="75"/>
      <c r="J301" s="145">
        <f t="shared" si="15"/>
        <v>0</v>
      </c>
      <c r="K301" s="11"/>
      <c r="L301" s="636"/>
      <c r="M301" s="67"/>
      <c r="N301" s="260" t="s">
        <v>179</v>
      </c>
      <c r="O301" s="98"/>
    </row>
    <row r="302" spans="1:15" x14ac:dyDescent="0.25">
      <c r="A302" s="143" t="str">
        <f t="shared" si="14"/>
        <v/>
      </c>
      <c r="B302" s="144" t="str">
        <f t="shared" si="16"/>
        <v/>
      </c>
      <c r="C302" s="13"/>
      <c r="D302" s="13"/>
      <c r="E302" s="35"/>
      <c r="F302" s="92"/>
      <c r="G302" s="92"/>
      <c r="H302" s="45"/>
      <c r="I302" s="75"/>
      <c r="J302" s="145">
        <f t="shared" si="15"/>
        <v>0</v>
      </c>
      <c r="K302" s="11"/>
      <c r="L302" s="636"/>
      <c r="M302" s="67"/>
      <c r="N302" s="260" t="s">
        <v>179</v>
      </c>
      <c r="O302" s="98"/>
    </row>
    <row r="303" spans="1:15" ht="12.75" customHeight="1" x14ac:dyDescent="0.25">
      <c r="A303" s="143" t="str">
        <f t="shared" si="14"/>
        <v/>
      </c>
      <c r="B303" s="144" t="str">
        <f t="shared" si="16"/>
        <v/>
      </c>
      <c r="C303" s="13"/>
      <c r="D303" s="13"/>
      <c r="E303" s="35"/>
      <c r="F303" s="92"/>
      <c r="G303" s="92"/>
      <c r="H303" s="45"/>
      <c r="I303" s="75"/>
      <c r="J303" s="145">
        <f t="shared" si="15"/>
        <v>0</v>
      </c>
      <c r="K303" s="11"/>
      <c r="L303" s="636"/>
      <c r="M303" s="67"/>
      <c r="N303" s="260" t="s">
        <v>179</v>
      </c>
      <c r="O303" s="98"/>
    </row>
    <row r="304" spans="1:15" x14ac:dyDescent="0.25">
      <c r="A304" s="143" t="str">
        <f t="shared" si="14"/>
        <v/>
      </c>
      <c r="B304" s="144" t="str">
        <f t="shared" si="16"/>
        <v/>
      </c>
      <c r="C304" s="13"/>
      <c r="D304" s="13"/>
      <c r="E304" s="35"/>
      <c r="F304" s="92"/>
      <c r="G304" s="92"/>
      <c r="H304" s="45"/>
      <c r="I304" s="75"/>
      <c r="J304" s="145">
        <f t="shared" si="15"/>
        <v>0</v>
      </c>
      <c r="K304" s="11"/>
      <c r="L304" s="636"/>
      <c r="M304" s="67"/>
      <c r="N304" s="260" t="s">
        <v>179</v>
      </c>
      <c r="O304" s="98"/>
    </row>
    <row r="305" spans="1:15" x14ac:dyDescent="0.25">
      <c r="A305" s="143" t="str">
        <f t="shared" si="14"/>
        <v/>
      </c>
      <c r="B305" s="144" t="str">
        <f t="shared" si="16"/>
        <v/>
      </c>
      <c r="C305" s="13"/>
      <c r="D305" s="13"/>
      <c r="E305" s="35"/>
      <c r="F305" s="92"/>
      <c r="G305" s="92"/>
      <c r="H305" s="45"/>
      <c r="I305" s="75"/>
      <c r="J305" s="145">
        <f t="shared" si="15"/>
        <v>0</v>
      </c>
      <c r="K305" s="11"/>
      <c r="L305" s="636"/>
      <c r="M305" s="67"/>
      <c r="N305" s="260" t="s">
        <v>179</v>
      </c>
      <c r="O305" s="98"/>
    </row>
    <row r="306" spans="1:15" x14ac:dyDescent="0.25">
      <c r="A306" s="146" t="str">
        <f t="shared" si="14"/>
        <v/>
      </c>
      <c r="B306" s="147" t="str">
        <f t="shared" si="16"/>
        <v/>
      </c>
      <c r="C306" s="79"/>
      <c r="D306" s="79"/>
      <c r="E306" s="59"/>
      <c r="F306" s="21"/>
      <c r="G306" s="21"/>
      <c r="H306" s="30"/>
      <c r="I306" s="58"/>
      <c r="J306" s="148">
        <f t="shared" si="15"/>
        <v>0</v>
      </c>
      <c r="K306" s="40"/>
      <c r="L306" s="637"/>
      <c r="M306" s="61"/>
      <c r="N306" s="260" t="s">
        <v>179</v>
      </c>
      <c r="O306" s="98"/>
    </row>
  </sheetData>
  <sheetProtection algorithmName="SHA-512" hashValue="6GSMr2koKtPffvbyj1vX4j5yOOaoPkTlout31gLhWIGnl7UwaYxVa5ifUzAjACDOBvez2bbutyFFNtRv68zCow==" saltValue="lO2x6RgLpKxov1Z8B+fm8Q==" spinCount="100000" sheet="1" objects="1" scenarios="1"/>
  <protectedRanges>
    <protectedRange sqref="C15:I306 K15:K306 M15:M306" name="Bereich1"/>
  </protectedRanges>
  <mergeCells count="3">
    <mergeCell ref="L15:L306"/>
    <mergeCell ref="N12:O12"/>
    <mergeCell ref="A10:O10"/>
  </mergeCells>
  <conditionalFormatting sqref="N15:N306">
    <cfRule type="containsText" dxfId="1443" priority="1" operator="containsText" text="nicht i.O.">
      <formula>NOT(ISERROR(SEARCH("nicht i.O.",N15)))</formula>
    </cfRule>
    <cfRule type="containsText" dxfId="1442" priority="2" operator="containsText" text="in Abklärung">
      <formula>NOT(ISERROR(SEARCH("in Abklärung",N15)))</formula>
    </cfRule>
    <cfRule type="containsText" dxfId="1441" priority="3" operator="containsText" text="i.O.">
      <formula>NOT(ISERROR(SEARCH("i.O.",N15)))</formula>
    </cfRule>
    <cfRule type="containsText" dxfId="1440" priority="4" operator="containsText" text="korrigiert">
      <formula>NOT(ISERROR(SEARCH("korrigiert",N15)))</formula>
    </cfRule>
  </conditionalFormatting>
  <dataValidations count="1">
    <dataValidation type="list" allowBlank="1" showInputMessage="1" showErrorMessage="1" sqref="N15:N306" xr:uid="{00000000-0002-0000-0700-000000000000}">
      <formula1>"',i.O.,in Abklärung,nicht i.O.,korrigiert"</formula1>
    </dataValidation>
  </dataValidations>
  <pageMargins left="0.70866141732283472" right="0.70866141732283472" top="0.78740157480314965" bottom="0.78740157480314965" header="0.31496062992125984" footer="0.31496062992125984"/>
  <pageSetup paperSize="9" scale="76" fitToHeight="0" orientation="landscape" r:id="rId1"/>
  <headerFooter>
    <oddHeader>&amp;LBFE-MP&amp;C &amp;A&amp;R&amp;D</oddHeader>
    <oddFooter>&amp;L&amp;F, &amp;T&amp;RS. &amp;P / &amp;N</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1000000}">
          <x14:formula1>
            <xm:f>Dropdown!$S$7:$S$15</xm:f>
          </x14:formula1>
          <xm:sqref>E15:E306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9">
    <tabColor theme="9" tint="0.59999389629810485"/>
    <pageSetUpPr fitToPage="1"/>
  </sheetPr>
  <dimension ref="A1:BP75"/>
  <sheetViews>
    <sheetView zoomScale="80" zoomScaleNormal="80" workbookViewId="0">
      <selection activeCell="J20" sqref="J20"/>
    </sheetView>
  </sheetViews>
  <sheetFormatPr baseColWidth="10" defaultColWidth="11.453125" defaultRowHeight="12.5" outlineLevelCol="1" x14ac:dyDescent="0.25"/>
  <cols>
    <col min="1" max="1" width="22.54296875" customWidth="1"/>
    <col min="2" max="2" width="10.54296875" customWidth="1"/>
    <col min="3" max="12" width="14.54296875" customWidth="1"/>
    <col min="13" max="27" width="11.453125" hidden="1" customWidth="1" outlineLevel="1"/>
    <col min="28" max="28" width="11.453125" collapsed="1"/>
  </cols>
  <sheetData>
    <row r="1" spans="1:68" ht="20" x14ac:dyDescent="0.4">
      <c r="A1" s="277" t="str">
        <f ca="1">OFFSET(Sprachen!A331,0,'Informazioni generali'!$B$4-1,1,1)</f>
        <v>Trasferimento di dati da Excel profilo di produzione "PM 25.xxx GF_prod_e"</v>
      </c>
      <c r="B1" s="49"/>
      <c r="C1" s="49"/>
      <c r="D1" s="49"/>
      <c r="E1" s="49"/>
      <c r="F1" s="49"/>
      <c r="G1" s="49"/>
      <c r="H1" s="49"/>
      <c r="I1" s="49"/>
      <c r="J1" s="49"/>
      <c r="K1" s="49"/>
      <c r="L1" s="49"/>
      <c r="M1" s="49"/>
      <c r="N1" s="49"/>
      <c r="O1" s="49"/>
      <c r="P1" s="49"/>
      <c r="Q1" s="49"/>
      <c r="R1" s="49"/>
      <c r="S1" s="49"/>
      <c r="T1" s="49"/>
      <c r="U1" s="49"/>
      <c r="V1" s="49"/>
      <c r="W1" s="49"/>
      <c r="X1" s="49"/>
      <c r="Y1" s="49"/>
      <c r="Z1" s="49"/>
      <c r="AA1" s="49"/>
    </row>
    <row r="2" spans="1:68" ht="13.5" customHeight="1" x14ac:dyDescent="0.4">
      <c r="A2" s="290" t="str">
        <f ca="1">VLOOKUP(_xlfn.SHEET(),Dropdown!$BC$7:$BF$15,'Informazioni generali'!$B$4+1,FALSE)</f>
        <v>Input_prod_e</v>
      </c>
      <c r="B2" s="31"/>
      <c r="C2" s="31"/>
      <c r="D2" s="31"/>
      <c r="E2" s="31"/>
      <c r="F2" s="31"/>
      <c r="G2" s="31"/>
      <c r="H2" s="31"/>
      <c r="I2" s="31"/>
      <c r="J2" s="31"/>
      <c r="K2" s="31"/>
      <c r="L2" s="52" t="str">
        <f ca="1">CONCATENATE(Richiedente!$A$4,": ",Richiedente!$B$4)</f>
        <v>N. domanda: MP.25.xxx</v>
      </c>
      <c r="M2" s="31"/>
    </row>
    <row r="3" spans="1:68" ht="20" x14ac:dyDescent="0.4">
      <c r="A3" t="str">
        <f ca="1">OFFSET(Sprachen!A332,0,'Informazioni generali'!$B$4-1,1,1)</f>
        <v>Avvertenza: inserire soltanto i valori (clic col tasto destro -&gt; Inserire i contenuti -&gt; Valori)</v>
      </c>
      <c r="B3" s="31"/>
      <c r="C3" s="31"/>
      <c r="D3" s="31"/>
      <c r="E3" s="31"/>
      <c r="F3" s="31"/>
      <c r="G3" s="31"/>
      <c r="H3" s="31"/>
      <c r="I3" s="52"/>
      <c r="J3" s="52"/>
      <c r="L3" s="52"/>
      <c r="M3" s="52"/>
      <c r="N3" s="52"/>
      <c r="O3" s="52"/>
      <c r="P3" s="52"/>
      <c r="Q3" s="52"/>
    </row>
    <row r="4" spans="1:68" ht="10.5" customHeight="1" x14ac:dyDescent="0.4">
      <c r="B4" s="31"/>
      <c r="C4" s="31"/>
      <c r="D4" s="31"/>
      <c r="E4" s="31"/>
      <c r="F4" s="31"/>
      <c r="G4" s="31"/>
      <c r="H4" s="31"/>
      <c r="I4" s="31"/>
      <c r="J4" s="85"/>
      <c r="K4" s="31"/>
      <c r="L4" s="31"/>
      <c r="M4" s="31"/>
    </row>
    <row r="5" spans="1:68" hidden="1" x14ac:dyDescent="0.25">
      <c r="A5" t="s">
        <v>434</v>
      </c>
      <c r="C5" s="97">
        <f>C9</f>
        <v>0</v>
      </c>
      <c r="D5" s="97">
        <f t="shared" ref="D5:L5" si="0">D9</f>
        <v>0</v>
      </c>
      <c r="E5" s="97">
        <f t="shared" si="0"/>
        <v>0</v>
      </c>
      <c r="F5" s="97">
        <f t="shared" si="0"/>
        <v>0</v>
      </c>
      <c r="G5" s="97">
        <f t="shared" si="0"/>
        <v>0</v>
      </c>
      <c r="H5" s="97">
        <f t="shared" si="0"/>
        <v>0</v>
      </c>
      <c r="I5" s="97">
        <f t="shared" si="0"/>
        <v>0</v>
      </c>
      <c r="J5" s="97">
        <f t="shared" si="0"/>
        <v>0</v>
      </c>
      <c r="K5" s="97">
        <f t="shared" si="0"/>
        <v>0</v>
      </c>
      <c r="L5" s="97">
        <f t="shared" si="0"/>
        <v>0</v>
      </c>
      <c r="M5" s="97" t="e">
        <f t="shared" ref="M5:AA5" si="1">M9</f>
        <v>#REF!</v>
      </c>
      <c r="N5" s="97" t="str">
        <f t="shared" si="1"/>
        <v>KW12</v>
      </c>
      <c r="O5" s="97" t="str">
        <f t="shared" si="1"/>
        <v>KW13</v>
      </c>
      <c r="P5" s="97" t="str">
        <f t="shared" si="1"/>
        <v>KW14</v>
      </c>
      <c r="Q5" s="97" t="str">
        <f t="shared" si="1"/>
        <v>KW15</v>
      </c>
      <c r="R5" s="97" t="str">
        <f t="shared" si="1"/>
        <v>KW16</v>
      </c>
      <c r="S5" s="97" t="str">
        <f t="shared" si="1"/>
        <v>KW17</v>
      </c>
      <c r="T5" s="97" t="str">
        <f t="shared" si="1"/>
        <v>KW18</v>
      </c>
      <c r="U5" s="97" t="str">
        <f t="shared" si="1"/>
        <v>KW19</v>
      </c>
      <c r="V5" s="97" t="str">
        <f t="shared" si="1"/>
        <v>KW20</v>
      </c>
      <c r="W5" s="97" t="str">
        <f t="shared" si="1"/>
        <v>KW21</v>
      </c>
      <c r="X5" s="97" t="str">
        <f t="shared" si="1"/>
        <v>KW22</v>
      </c>
      <c r="Y5" s="97" t="str">
        <f t="shared" si="1"/>
        <v>KW23</v>
      </c>
      <c r="Z5" s="97" t="str">
        <f t="shared" si="1"/>
        <v>KW24</v>
      </c>
      <c r="AA5" s="97" t="str">
        <f t="shared" si="1"/>
        <v>KW25</v>
      </c>
    </row>
    <row r="6" spans="1:68" hidden="1" x14ac:dyDescent="0.25">
      <c r="A6" t="s">
        <v>518</v>
      </c>
      <c r="C6" s="97">
        <v>1</v>
      </c>
      <c r="D6" s="97">
        <f>C6+1</f>
        <v>2</v>
      </c>
      <c r="E6" s="97">
        <f t="shared" ref="E6:AA6" si="2">D6+1</f>
        <v>3</v>
      </c>
      <c r="F6" s="97">
        <f t="shared" si="2"/>
        <v>4</v>
      </c>
      <c r="G6" s="97">
        <f t="shared" si="2"/>
        <v>5</v>
      </c>
      <c r="H6" s="97">
        <f t="shared" si="2"/>
        <v>6</v>
      </c>
      <c r="I6" s="97">
        <f t="shared" si="2"/>
        <v>7</v>
      </c>
      <c r="J6" s="97">
        <f t="shared" si="2"/>
        <v>8</v>
      </c>
      <c r="K6" s="97">
        <f t="shared" si="2"/>
        <v>9</v>
      </c>
      <c r="L6" s="97">
        <f t="shared" si="2"/>
        <v>10</v>
      </c>
      <c r="M6" s="97">
        <f t="shared" si="2"/>
        <v>11</v>
      </c>
      <c r="N6" s="97">
        <f t="shared" si="2"/>
        <v>12</v>
      </c>
      <c r="O6" s="97">
        <f t="shared" si="2"/>
        <v>13</v>
      </c>
      <c r="P6" s="97">
        <f t="shared" si="2"/>
        <v>14</v>
      </c>
      <c r="Q6" s="97">
        <f t="shared" si="2"/>
        <v>15</v>
      </c>
      <c r="R6" s="97">
        <f t="shared" si="2"/>
        <v>16</v>
      </c>
      <c r="S6" s="97">
        <f t="shared" si="2"/>
        <v>17</v>
      </c>
      <c r="T6" s="97">
        <f t="shared" si="2"/>
        <v>18</v>
      </c>
      <c r="U6" s="97">
        <f t="shared" si="2"/>
        <v>19</v>
      </c>
      <c r="V6" s="97">
        <f t="shared" si="2"/>
        <v>20</v>
      </c>
      <c r="W6" s="97">
        <f t="shared" si="2"/>
        <v>21</v>
      </c>
      <c r="X6" s="97">
        <f t="shared" si="2"/>
        <v>22</v>
      </c>
      <c r="Y6" s="97">
        <f t="shared" si="2"/>
        <v>23</v>
      </c>
      <c r="Z6" s="97">
        <f t="shared" si="2"/>
        <v>24</v>
      </c>
      <c r="AA6" s="97">
        <f t="shared" si="2"/>
        <v>25</v>
      </c>
      <c r="AB6" s="97"/>
      <c r="AC6" s="97"/>
      <c r="AD6" s="97"/>
      <c r="AE6" s="97"/>
      <c r="AF6" s="97"/>
      <c r="AG6" s="97"/>
      <c r="AH6" s="97"/>
      <c r="AI6" s="97"/>
      <c r="AJ6" s="97"/>
      <c r="AK6" s="97"/>
      <c r="AL6" s="97"/>
      <c r="AM6" s="97"/>
      <c r="AN6" s="97"/>
      <c r="AO6" s="97"/>
      <c r="AP6" s="97"/>
      <c r="AQ6" s="97"/>
      <c r="AR6" s="97"/>
      <c r="AS6" s="97"/>
      <c r="AT6" s="97"/>
      <c r="AU6" s="97"/>
      <c r="AV6" s="97"/>
      <c r="AW6" s="97"/>
      <c r="AX6" s="97"/>
      <c r="AY6" s="97"/>
      <c r="AZ6" s="97"/>
      <c r="BA6" s="97"/>
      <c r="BB6" s="97"/>
      <c r="BC6" s="97"/>
      <c r="BD6" s="97"/>
      <c r="BE6" s="97"/>
      <c r="BF6" s="97"/>
      <c r="BG6" s="97"/>
      <c r="BH6" s="97"/>
      <c r="BI6" s="97"/>
      <c r="BJ6" s="97"/>
      <c r="BK6" s="97"/>
      <c r="BL6" s="97"/>
      <c r="BM6" s="97"/>
      <c r="BN6" s="97"/>
      <c r="BO6" s="97"/>
      <c r="BP6" s="97"/>
    </row>
    <row r="7" spans="1:68" ht="52.15" customHeight="1" x14ac:dyDescent="0.25">
      <c r="A7" s="342" t="str">
        <f ca="1">OFFSET(Sprachen!A333,0,'Informazioni generali'!$B$4-1,1,1)</f>
        <v>Nome dell'impianto</v>
      </c>
      <c r="B7" s="324"/>
      <c r="C7" s="50"/>
      <c r="D7" s="50"/>
      <c r="E7" s="50"/>
      <c r="F7" s="50"/>
      <c r="G7" s="50"/>
      <c r="H7" s="431"/>
      <c r="I7" s="50"/>
      <c r="J7" s="50"/>
      <c r="K7" s="50"/>
      <c r="L7" s="50"/>
      <c r="M7" s="50"/>
      <c r="N7" s="50"/>
      <c r="O7" s="50"/>
      <c r="P7" s="50"/>
      <c r="Q7" s="50"/>
      <c r="R7" s="50"/>
      <c r="S7" s="50"/>
      <c r="T7" s="50"/>
      <c r="U7" s="50"/>
      <c r="V7" s="50"/>
      <c r="W7" s="50"/>
      <c r="X7" s="50"/>
      <c r="Y7" s="50"/>
      <c r="Z7" s="50"/>
      <c r="AA7" s="50"/>
    </row>
    <row r="8" spans="1:68" x14ac:dyDescent="0.25">
      <c r="A8" s="342" t="str">
        <f ca="1">OFFSET(Sprachen!A334,0,'Informazioni generali'!$B$4-1,1,1)</f>
        <v>Anno</v>
      </c>
      <c r="B8" s="324"/>
      <c r="C8" s="280"/>
      <c r="D8" s="280"/>
      <c r="E8" s="280"/>
      <c r="F8" s="280"/>
      <c r="G8" s="280"/>
      <c r="H8" s="433"/>
      <c r="I8" s="280"/>
      <c r="J8" s="280"/>
      <c r="K8" s="280"/>
      <c r="L8" s="280"/>
      <c r="M8" s="280"/>
      <c r="N8" s="280"/>
      <c r="O8" s="280"/>
      <c r="P8" s="280"/>
      <c r="Q8" s="280"/>
      <c r="R8" s="280"/>
      <c r="S8" s="280"/>
      <c r="T8" s="280"/>
      <c r="U8" s="280"/>
      <c r="V8" s="280"/>
      <c r="W8" s="280"/>
      <c r="X8" s="280"/>
      <c r="Y8" s="280"/>
      <c r="Z8" s="280"/>
      <c r="AA8" s="280"/>
    </row>
    <row r="9" spans="1:68" ht="13" x14ac:dyDescent="0.3">
      <c r="A9" s="201" t="str">
        <f ca="1">OFFSET(Sprachen!A335,0,'Informazioni generali'!$B$4-1,1,1)</f>
        <v>Nomi delle centrali</v>
      </c>
      <c r="B9" s="325"/>
      <c r="C9" s="126"/>
      <c r="D9" s="126"/>
      <c r="E9" s="126"/>
      <c r="F9" s="126"/>
      <c r="G9" s="126"/>
      <c r="H9" s="126"/>
      <c r="I9" s="126"/>
      <c r="J9" s="126"/>
      <c r="K9" s="126"/>
      <c r="L9" s="126"/>
      <c r="M9" s="126" t="e">
        <f>#REF!</f>
        <v>#REF!</v>
      </c>
      <c r="N9" s="126" t="s">
        <v>935</v>
      </c>
      <c r="O9" s="126" t="s">
        <v>936</v>
      </c>
      <c r="P9" s="126" t="s">
        <v>937</v>
      </c>
      <c r="Q9" s="126" t="s">
        <v>938</v>
      </c>
      <c r="R9" s="126" t="s">
        <v>939</v>
      </c>
      <c r="S9" s="126" t="s">
        <v>940</v>
      </c>
      <c r="T9" s="126" t="s">
        <v>941</v>
      </c>
      <c r="U9" s="126" t="s">
        <v>942</v>
      </c>
      <c r="V9" s="126" t="s">
        <v>943</v>
      </c>
      <c r="W9" s="126" t="s">
        <v>944</v>
      </c>
      <c r="X9" s="126" t="s">
        <v>945</v>
      </c>
      <c r="Y9" s="126" t="s">
        <v>946</v>
      </c>
      <c r="Z9" s="126" t="s">
        <v>947</v>
      </c>
      <c r="AA9" s="126" t="s">
        <v>948</v>
      </c>
    </row>
    <row r="10" spans="1:68" x14ac:dyDescent="0.25">
      <c r="A10" s="328" t="str">
        <f ca="1">OFFSET(Sprachen!A336,0,'Informazioni generali'!$B$4-1,1,1)</f>
        <v>Centrale 1</v>
      </c>
      <c r="B10" s="326" t="s">
        <v>196</v>
      </c>
      <c r="C10" s="25"/>
      <c r="D10" s="50"/>
      <c r="E10" s="50"/>
      <c r="F10" s="50"/>
      <c r="G10" s="50"/>
      <c r="H10" s="431"/>
      <c r="I10" s="50"/>
      <c r="J10" s="50"/>
      <c r="K10" s="50"/>
      <c r="L10" s="50"/>
      <c r="M10" s="50"/>
      <c r="N10" s="50"/>
      <c r="O10" s="50"/>
      <c r="P10" s="50"/>
      <c r="Q10" s="50"/>
      <c r="R10" s="50"/>
      <c r="S10" s="50"/>
      <c r="T10" s="50"/>
      <c r="U10" s="50"/>
      <c r="V10" s="50"/>
      <c r="W10" s="50"/>
      <c r="X10" s="50"/>
      <c r="Y10" s="50"/>
      <c r="Z10" s="50"/>
      <c r="AA10" s="50"/>
    </row>
    <row r="11" spans="1:68" x14ac:dyDescent="0.25">
      <c r="A11" s="328" t="str">
        <f ca="1">OFFSET(Sprachen!A337,0,'Informazioni generali'!$B$4-1,1,1)</f>
        <v>Centrale 2</v>
      </c>
      <c r="B11" s="326" t="s">
        <v>196</v>
      </c>
      <c r="C11" s="382"/>
      <c r="D11" s="50"/>
      <c r="E11" s="50"/>
      <c r="F11" s="50"/>
      <c r="G11" s="50"/>
      <c r="H11" s="431"/>
      <c r="I11" s="50"/>
      <c r="J11" s="50"/>
      <c r="K11" s="50"/>
      <c r="L11" s="50"/>
      <c r="M11" s="50"/>
      <c r="N11" s="50"/>
      <c r="O11" s="50"/>
      <c r="P11" s="50"/>
      <c r="Q11" s="50"/>
      <c r="R11" s="50"/>
      <c r="S11" s="50"/>
      <c r="T11" s="50"/>
      <c r="U11" s="50"/>
      <c r="V11" s="50"/>
      <c r="W11" s="50"/>
      <c r="X11" s="50"/>
      <c r="Y11" s="50"/>
      <c r="Z11" s="50"/>
      <c r="AA11" s="50"/>
    </row>
    <row r="12" spans="1:68" x14ac:dyDescent="0.25">
      <c r="A12" s="328" t="str">
        <f ca="1">OFFSET(Sprachen!A338,0,'Informazioni generali'!$B$4-1,1,1)</f>
        <v>Centrale 3</v>
      </c>
      <c r="B12" s="326" t="s">
        <v>196</v>
      </c>
      <c r="C12" s="382"/>
      <c r="D12" s="50"/>
      <c r="E12" s="50"/>
      <c r="F12" s="50"/>
      <c r="G12" s="50"/>
      <c r="H12" s="431"/>
      <c r="I12" s="50"/>
      <c r="J12" s="50"/>
      <c r="K12" s="50"/>
      <c r="L12" s="50"/>
      <c r="M12" s="50"/>
      <c r="N12" s="50"/>
      <c r="O12" s="50"/>
      <c r="P12" s="50"/>
      <c r="Q12" s="50"/>
      <c r="R12" s="50"/>
      <c r="S12" s="50"/>
      <c r="T12" s="50"/>
      <c r="U12" s="50"/>
      <c r="V12" s="50"/>
      <c r="W12" s="50"/>
      <c r="X12" s="50"/>
      <c r="Y12" s="50"/>
      <c r="Z12" s="50"/>
      <c r="AA12" s="50"/>
    </row>
    <row r="13" spans="1:68" x14ac:dyDescent="0.25">
      <c r="A13" s="328" t="str">
        <f ca="1">OFFSET(Sprachen!A339,0,'Informazioni generali'!$B$4-1,1,1)</f>
        <v>Centrale 4</v>
      </c>
      <c r="B13" s="326" t="s">
        <v>196</v>
      </c>
      <c r="C13" s="382"/>
      <c r="D13" s="50"/>
      <c r="E13" s="50"/>
      <c r="F13" s="50"/>
      <c r="G13" s="50"/>
      <c r="H13" s="431"/>
      <c r="I13" s="50"/>
      <c r="J13" s="50"/>
      <c r="K13" s="50"/>
      <c r="L13" s="50"/>
      <c r="M13" s="50"/>
      <c r="N13" s="50"/>
      <c r="O13" s="50"/>
      <c r="P13" s="50"/>
      <c r="Q13" s="50"/>
      <c r="R13" s="50"/>
      <c r="S13" s="50"/>
      <c r="T13" s="50"/>
      <c r="U13" s="50"/>
      <c r="V13" s="50"/>
      <c r="W13" s="50"/>
      <c r="X13" s="50"/>
      <c r="Y13" s="50"/>
      <c r="Z13" s="50"/>
      <c r="AA13" s="50"/>
    </row>
    <row r="14" spans="1:68" x14ac:dyDescent="0.25">
      <c r="A14" s="328" t="str">
        <f ca="1">OFFSET(Sprachen!A340,0,'Informazioni generali'!$B$4-1,1,1)</f>
        <v>Centrale 5</v>
      </c>
      <c r="B14" s="326" t="s">
        <v>196</v>
      </c>
      <c r="C14" s="382"/>
      <c r="D14" s="50"/>
      <c r="E14" s="50"/>
      <c r="F14" s="50"/>
      <c r="G14" s="50"/>
      <c r="H14" s="431"/>
      <c r="I14" s="50"/>
      <c r="J14" s="50"/>
      <c r="K14" s="50"/>
      <c r="L14" s="50"/>
      <c r="M14" s="50"/>
      <c r="N14" s="50"/>
      <c r="O14" s="50"/>
      <c r="P14" s="50"/>
      <c r="Q14" s="50"/>
      <c r="R14" s="50"/>
      <c r="S14" s="50"/>
      <c r="T14" s="50"/>
      <c r="U14" s="50"/>
      <c r="V14" s="50"/>
      <c r="W14" s="50"/>
      <c r="X14" s="50"/>
      <c r="Y14" s="50"/>
      <c r="Z14" s="50"/>
      <c r="AA14" s="50"/>
    </row>
    <row r="15" spans="1:68" x14ac:dyDescent="0.25">
      <c r="A15" s="328" t="str">
        <f ca="1">OFFSET(Sprachen!A341,0,'Informazioni generali'!$B$4-1,1,1)</f>
        <v>Centrale 6</v>
      </c>
      <c r="B15" s="326" t="s">
        <v>196</v>
      </c>
      <c r="C15" s="382"/>
      <c r="D15" s="50"/>
      <c r="E15" s="50"/>
      <c r="F15" s="50"/>
      <c r="G15" s="50"/>
      <c r="H15" s="431"/>
      <c r="I15" s="50"/>
      <c r="J15" s="50"/>
      <c r="K15" s="50"/>
      <c r="L15" s="50"/>
      <c r="M15" s="50"/>
      <c r="N15" s="50"/>
      <c r="O15" s="50"/>
      <c r="P15" s="50"/>
      <c r="Q15" s="50"/>
      <c r="R15" s="50"/>
      <c r="S15" s="50"/>
      <c r="T15" s="50"/>
      <c r="U15" s="50"/>
      <c r="V15" s="50"/>
      <c r="W15" s="50"/>
      <c r="X15" s="50"/>
      <c r="Y15" s="50"/>
      <c r="Z15" s="50"/>
      <c r="AA15" s="50"/>
    </row>
    <row r="16" spans="1:68" x14ac:dyDescent="0.25">
      <c r="A16" s="328" t="str">
        <f ca="1">OFFSET(Sprachen!A342,0,'Informazioni generali'!$B$4-1,1,1)</f>
        <v>Centrale 7</v>
      </c>
      <c r="B16" s="326" t="s">
        <v>196</v>
      </c>
      <c r="C16" s="382"/>
      <c r="D16" s="50"/>
      <c r="E16" s="50"/>
      <c r="F16" s="50"/>
      <c r="G16" s="50"/>
      <c r="H16" s="431"/>
      <c r="I16" s="50"/>
      <c r="J16" s="50"/>
      <c r="K16" s="50"/>
      <c r="L16" s="50"/>
      <c r="M16" s="50"/>
      <c r="N16" s="50"/>
      <c r="O16" s="50"/>
      <c r="P16" s="50"/>
      <c r="Q16" s="50"/>
      <c r="R16" s="50"/>
      <c r="S16" s="50"/>
      <c r="T16" s="50"/>
      <c r="U16" s="50"/>
      <c r="V16" s="50"/>
      <c r="W16" s="50"/>
      <c r="X16" s="50"/>
      <c r="Y16" s="50"/>
      <c r="Z16" s="50"/>
      <c r="AA16" s="50"/>
    </row>
    <row r="17" spans="1:27" x14ac:dyDescent="0.25">
      <c r="A17" s="328" t="str">
        <f ca="1">OFFSET(Sprachen!A343,0,'Informazioni generali'!$B$4-1,1,1)</f>
        <v>Centrale 8</v>
      </c>
      <c r="B17" s="326" t="s">
        <v>196</v>
      </c>
      <c r="C17" s="382"/>
      <c r="D17" s="50"/>
      <c r="E17" s="50"/>
      <c r="F17" s="50"/>
      <c r="G17" s="50"/>
      <c r="H17" s="431"/>
      <c r="I17" s="50"/>
      <c r="J17" s="50"/>
      <c r="K17" s="50"/>
      <c r="L17" s="50"/>
      <c r="M17" s="50"/>
      <c r="N17" s="50"/>
      <c r="O17" s="50"/>
      <c r="P17" s="50"/>
      <c r="Q17" s="50"/>
      <c r="R17" s="50"/>
      <c r="S17" s="50"/>
      <c r="T17" s="50"/>
      <c r="U17" s="50"/>
      <c r="V17" s="50"/>
      <c r="W17" s="50"/>
      <c r="X17" s="50"/>
      <c r="Y17" s="50"/>
      <c r="Z17" s="50"/>
      <c r="AA17" s="50"/>
    </row>
    <row r="18" spans="1:27" x14ac:dyDescent="0.25">
      <c r="A18" s="328" t="str">
        <f ca="1">OFFSET(Sprachen!A344,0,'Informazioni generali'!$B$4-1,1,1)</f>
        <v>Centrale 9</v>
      </c>
      <c r="B18" s="326" t="s">
        <v>196</v>
      </c>
      <c r="C18" s="382"/>
      <c r="D18" s="50"/>
      <c r="E18" s="50"/>
      <c r="F18" s="50"/>
      <c r="G18" s="50"/>
      <c r="H18" s="431"/>
      <c r="I18" s="50"/>
      <c r="J18" s="50"/>
      <c r="K18" s="50"/>
      <c r="L18" s="50"/>
      <c r="M18" s="50"/>
      <c r="N18" s="50"/>
      <c r="O18" s="50"/>
      <c r="P18" s="50"/>
      <c r="Q18" s="50"/>
      <c r="R18" s="50"/>
      <c r="S18" s="50"/>
      <c r="T18" s="50"/>
      <c r="U18" s="50"/>
      <c r="V18" s="50"/>
      <c r="W18" s="50"/>
      <c r="X18" s="50"/>
      <c r="Y18" s="50"/>
      <c r="Z18" s="50"/>
      <c r="AA18" s="50"/>
    </row>
    <row r="19" spans="1:27" x14ac:dyDescent="0.25">
      <c r="A19" s="328" t="str">
        <f ca="1">OFFSET(Sprachen!A345,0,'Informazioni generali'!$B$4-1,1,1)</f>
        <v>Centrale 10</v>
      </c>
      <c r="B19" s="327" t="s">
        <v>196</v>
      </c>
      <c r="C19" s="382"/>
      <c r="D19" s="50"/>
      <c r="E19" s="50"/>
      <c r="F19" s="50"/>
      <c r="G19" s="50"/>
      <c r="H19" s="431"/>
      <c r="I19" s="50"/>
      <c r="J19" s="50"/>
      <c r="K19" s="50"/>
      <c r="L19" s="50"/>
      <c r="M19" s="50"/>
      <c r="N19" s="50"/>
      <c r="O19" s="50"/>
      <c r="P19" s="50"/>
      <c r="Q19" s="50"/>
      <c r="R19" s="50"/>
      <c r="S19" s="50"/>
      <c r="T19" s="50"/>
      <c r="U19" s="50"/>
      <c r="V19" s="50"/>
      <c r="W19" s="50"/>
      <c r="X19" s="50"/>
      <c r="Y19" s="50"/>
      <c r="Z19" s="50"/>
      <c r="AA19" s="50"/>
    </row>
    <row r="20" spans="1:27" ht="13" x14ac:dyDescent="0.3">
      <c r="A20" s="201" t="str">
        <f ca="1">OFFSET(Sprachen!A346,0,'Informazioni generali'!$B$4-1,1,1)</f>
        <v>Produzione netta</v>
      </c>
      <c r="B20" s="325"/>
      <c r="C20" s="126"/>
      <c r="D20" s="126"/>
      <c r="E20" s="126"/>
      <c r="F20" s="126"/>
      <c r="G20" s="126"/>
      <c r="H20" s="126"/>
      <c r="I20" s="126"/>
      <c r="J20" s="126"/>
      <c r="K20" s="126"/>
      <c r="L20" s="126"/>
      <c r="M20" s="126" t="s">
        <v>934</v>
      </c>
      <c r="N20" s="126" t="s">
        <v>935</v>
      </c>
      <c r="O20" s="126" t="s">
        <v>936</v>
      </c>
      <c r="P20" s="126" t="s">
        <v>937</v>
      </c>
      <c r="Q20" s="126" t="s">
        <v>938</v>
      </c>
      <c r="R20" s="126" t="s">
        <v>939</v>
      </c>
      <c r="S20" s="126" t="s">
        <v>940</v>
      </c>
      <c r="T20" s="126" t="s">
        <v>941</v>
      </c>
      <c r="U20" s="126" t="s">
        <v>942</v>
      </c>
      <c r="V20" s="126" t="s">
        <v>943</v>
      </c>
      <c r="W20" s="126" t="s">
        <v>944</v>
      </c>
      <c r="X20" s="126" t="s">
        <v>945</v>
      </c>
      <c r="Y20" s="126" t="s">
        <v>946</v>
      </c>
      <c r="Z20" s="126" t="s">
        <v>947</v>
      </c>
      <c r="AA20" s="126" t="s">
        <v>948</v>
      </c>
    </row>
    <row r="21" spans="1:27" x14ac:dyDescent="0.25">
      <c r="A21" s="328" t="str">
        <f ca="1">A10</f>
        <v>Centrale 1</v>
      </c>
      <c r="B21" s="329" t="s">
        <v>8</v>
      </c>
      <c r="C21" s="233"/>
      <c r="D21" s="233"/>
      <c r="E21" s="284"/>
      <c r="F21" s="233"/>
      <c r="G21" s="233"/>
      <c r="H21" s="432"/>
      <c r="I21" s="233"/>
      <c r="J21" s="233"/>
      <c r="K21" s="233"/>
      <c r="L21" s="233"/>
      <c r="M21" s="233"/>
      <c r="N21" s="233"/>
      <c r="O21" s="233"/>
      <c r="P21" s="233"/>
      <c r="Q21" s="233"/>
      <c r="R21" s="233"/>
      <c r="S21" s="233"/>
      <c r="T21" s="233"/>
      <c r="U21" s="233"/>
      <c r="V21" s="233"/>
      <c r="W21" s="233"/>
      <c r="X21" s="233"/>
      <c r="Y21" s="233"/>
      <c r="Z21" s="233"/>
      <c r="AA21" s="233"/>
    </row>
    <row r="22" spans="1:27" x14ac:dyDescent="0.25">
      <c r="A22" s="328" t="str">
        <f t="shared" ref="A22:A30" ca="1" si="3">A11</f>
        <v>Centrale 2</v>
      </c>
      <c r="B22" s="329" t="s">
        <v>8</v>
      </c>
      <c r="C22" s="233"/>
      <c r="D22" s="233"/>
      <c r="E22" s="284"/>
      <c r="F22" s="233"/>
      <c r="G22" s="233"/>
      <c r="H22" s="432"/>
      <c r="I22" s="233"/>
      <c r="J22" s="233"/>
      <c r="K22" s="233"/>
      <c r="L22" s="233"/>
      <c r="M22" s="233"/>
      <c r="N22" s="233"/>
      <c r="O22" s="233"/>
      <c r="P22" s="233"/>
      <c r="Q22" s="233"/>
      <c r="R22" s="233"/>
      <c r="S22" s="233"/>
      <c r="T22" s="233"/>
      <c r="U22" s="233"/>
      <c r="V22" s="233"/>
      <c r="W22" s="233"/>
      <c r="X22" s="233"/>
      <c r="Y22" s="233"/>
      <c r="Z22" s="233"/>
      <c r="AA22" s="233"/>
    </row>
    <row r="23" spans="1:27" x14ac:dyDescent="0.25">
      <c r="A23" s="328" t="str">
        <f t="shared" ca="1" si="3"/>
        <v>Centrale 3</v>
      </c>
      <c r="B23" s="329" t="s">
        <v>8</v>
      </c>
      <c r="C23" s="233"/>
      <c r="D23" s="233"/>
      <c r="E23" s="284"/>
      <c r="F23" s="233"/>
      <c r="G23" s="233"/>
      <c r="H23" s="432"/>
      <c r="I23" s="233"/>
      <c r="J23" s="233"/>
      <c r="K23" s="233"/>
      <c r="L23" s="233"/>
      <c r="M23" s="233"/>
      <c r="N23" s="233"/>
      <c r="O23" s="233"/>
      <c r="P23" s="233"/>
      <c r="Q23" s="233"/>
      <c r="R23" s="233"/>
      <c r="S23" s="233"/>
      <c r="T23" s="233"/>
      <c r="U23" s="233"/>
      <c r="V23" s="233"/>
      <c r="W23" s="233"/>
      <c r="X23" s="233"/>
      <c r="Y23" s="233"/>
      <c r="Z23" s="233"/>
      <c r="AA23" s="233"/>
    </row>
    <row r="24" spans="1:27" x14ac:dyDescent="0.25">
      <c r="A24" s="328" t="str">
        <f t="shared" ca="1" si="3"/>
        <v>Centrale 4</v>
      </c>
      <c r="B24" s="329" t="s">
        <v>8</v>
      </c>
      <c r="C24" s="233"/>
      <c r="D24" s="233"/>
      <c r="E24" s="284"/>
      <c r="F24" s="233"/>
      <c r="G24" s="233"/>
      <c r="H24" s="432"/>
      <c r="I24" s="233"/>
      <c r="J24" s="233"/>
      <c r="K24" s="233"/>
      <c r="L24" s="233"/>
      <c r="M24" s="233"/>
      <c r="N24" s="233"/>
      <c r="O24" s="233"/>
      <c r="P24" s="233"/>
      <c r="Q24" s="233"/>
      <c r="R24" s="233"/>
      <c r="S24" s="233"/>
      <c r="T24" s="233"/>
      <c r="U24" s="233"/>
      <c r="V24" s="233"/>
      <c r="W24" s="233"/>
      <c r="X24" s="233"/>
      <c r="Y24" s="233"/>
      <c r="Z24" s="233"/>
      <c r="AA24" s="233"/>
    </row>
    <row r="25" spans="1:27" x14ac:dyDescent="0.25">
      <c r="A25" s="328" t="str">
        <f t="shared" ca="1" si="3"/>
        <v>Centrale 5</v>
      </c>
      <c r="B25" s="329" t="s">
        <v>8</v>
      </c>
      <c r="C25" s="233"/>
      <c r="D25" s="233"/>
      <c r="E25" s="284"/>
      <c r="F25" s="233"/>
      <c r="G25" s="233"/>
      <c r="H25" s="432"/>
      <c r="I25" s="233"/>
      <c r="J25" s="233"/>
      <c r="K25" s="233"/>
      <c r="L25" s="233"/>
      <c r="M25" s="233"/>
      <c r="N25" s="233"/>
      <c r="O25" s="233"/>
      <c r="P25" s="233"/>
      <c r="Q25" s="233"/>
      <c r="R25" s="233"/>
      <c r="S25" s="233"/>
      <c r="T25" s="233"/>
      <c r="U25" s="233"/>
      <c r="V25" s="233"/>
      <c r="W25" s="233"/>
      <c r="X25" s="233"/>
      <c r="Y25" s="233"/>
      <c r="Z25" s="233"/>
      <c r="AA25" s="233"/>
    </row>
    <row r="26" spans="1:27" x14ac:dyDescent="0.25">
      <c r="A26" s="328" t="str">
        <f t="shared" ca="1" si="3"/>
        <v>Centrale 6</v>
      </c>
      <c r="B26" s="329" t="s">
        <v>8</v>
      </c>
      <c r="C26" s="233"/>
      <c r="D26" s="233"/>
      <c r="E26" s="284"/>
      <c r="F26" s="233"/>
      <c r="G26" s="233"/>
      <c r="H26" s="432"/>
      <c r="I26" s="233"/>
      <c r="J26" s="233"/>
      <c r="K26" s="233"/>
      <c r="L26" s="233"/>
      <c r="M26" s="233"/>
      <c r="N26" s="233"/>
      <c r="O26" s="233"/>
      <c r="P26" s="233"/>
      <c r="Q26" s="233"/>
      <c r="R26" s="233"/>
      <c r="S26" s="233"/>
      <c r="T26" s="233"/>
      <c r="U26" s="233"/>
      <c r="V26" s="233"/>
      <c r="W26" s="233"/>
      <c r="X26" s="233"/>
      <c r="Y26" s="233"/>
      <c r="Z26" s="233"/>
      <c r="AA26" s="233"/>
    </row>
    <row r="27" spans="1:27" x14ac:dyDescent="0.25">
      <c r="A27" s="328" t="str">
        <f t="shared" ca="1" si="3"/>
        <v>Centrale 7</v>
      </c>
      <c r="B27" s="329" t="s">
        <v>8</v>
      </c>
      <c r="C27" s="233"/>
      <c r="D27" s="233"/>
      <c r="E27" s="284"/>
      <c r="F27" s="233"/>
      <c r="G27" s="233"/>
      <c r="H27" s="432"/>
      <c r="I27" s="233"/>
      <c r="J27" s="233"/>
      <c r="K27" s="233"/>
      <c r="L27" s="233"/>
      <c r="M27" s="233"/>
      <c r="N27" s="233"/>
      <c r="O27" s="233"/>
      <c r="P27" s="233"/>
      <c r="Q27" s="233"/>
      <c r="R27" s="233"/>
      <c r="S27" s="233"/>
      <c r="T27" s="233"/>
      <c r="U27" s="233"/>
      <c r="V27" s="233"/>
      <c r="W27" s="233"/>
      <c r="X27" s="233"/>
      <c r="Y27" s="233"/>
      <c r="Z27" s="233"/>
      <c r="AA27" s="233"/>
    </row>
    <row r="28" spans="1:27" x14ac:dyDescent="0.25">
      <c r="A28" s="328" t="str">
        <f t="shared" ca="1" si="3"/>
        <v>Centrale 8</v>
      </c>
      <c r="B28" s="329" t="s">
        <v>8</v>
      </c>
      <c r="C28" s="233"/>
      <c r="D28" s="233"/>
      <c r="E28" s="284"/>
      <c r="F28" s="233"/>
      <c r="G28" s="233"/>
      <c r="H28" s="432"/>
      <c r="I28" s="233"/>
      <c r="J28" s="233"/>
      <c r="K28" s="233"/>
      <c r="L28" s="233"/>
      <c r="M28" s="233"/>
      <c r="N28" s="233"/>
      <c r="O28" s="233"/>
      <c r="P28" s="233"/>
      <c r="Q28" s="233"/>
      <c r="R28" s="233"/>
      <c r="S28" s="233"/>
      <c r="T28" s="233"/>
      <c r="U28" s="233"/>
      <c r="V28" s="233"/>
      <c r="W28" s="233"/>
      <c r="X28" s="233"/>
      <c r="Y28" s="233"/>
      <c r="Z28" s="233"/>
      <c r="AA28" s="233"/>
    </row>
    <row r="29" spans="1:27" x14ac:dyDescent="0.25">
      <c r="A29" s="328" t="str">
        <f t="shared" ca="1" si="3"/>
        <v>Centrale 9</v>
      </c>
      <c r="B29" s="329" t="s">
        <v>8</v>
      </c>
      <c r="C29" s="233"/>
      <c r="D29" s="233"/>
      <c r="E29" s="284"/>
      <c r="F29" s="233"/>
      <c r="G29" s="233"/>
      <c r="H29" s="432"/>
      <c r="I29" s="233"/>
      <c r="J29" s="233"/>
      <c r="K29" s="233"/>
      <c r="L29" s="233"/>
      <c r="M29" s="233"/>
      <c r="N29" s="233"/>
      <c r="O29" s="233"/>
      <c r="P29" s="233"/>
      <c r="Q29" s="233"/>
      <c r="R29" s="233"/>
      <c r="S29" s="233"/>
      <c r="T29" s="233"/>
      <c r="U29" s="233"/>
      <c r="V29" s="233"/>
      <c r="W29" s="233"/>
      <c r="X29" s="233"/>
      <c r="Y29" s="233"/>
      <c r="Z29" s="233"/>
      <c r="AA29" s="233"/>
    </row>
    <row r="30" spans="1:27" x14ac:dyDescent="0.25">
      <c r="A30" s="328" t="str">
        <f t="shared" ca="1" si="3"/>
        <v>Centrale 10</v>
      </c>
      <c r="B30" s="329" t="s">
        <v>8</v>
      </c>
      <c r="C30" s="233"/>
      <c r="D30" s="233"/>
      <c r="E30" s="284"/>
      <c r="F30" s="233"/>
      <c r="G30" s="233"/>
      <c r="H30" s="432"/>
      <c r="I30" s="233"/>
      <c r="J30" s="233"/>
      <c r="K30" s="233"/>
      <c r="L30" s="233"/>
      <c r="M30" s="233"/>
      <c r="N30" s="233"/>
      <c r="O30" s="233"/>
      <c r="P30" s="233"/>
      <c r="Q30" s="233"/>
      <c r="R30" s="233"/>
      <c r="S30" s="233"/>
      <c r="T30" s="233"/>
      <c r="U30" s="233"/>
      <c r="V30" s="233"/>
      <c r="W30" s="233"/>
      <c r="X30" s="233"/>
      <c r="Y30" s="233"/>
      <c r="Z30" s="233"/>
      <c r="AA30" s="233"/>
    </row>
    <row r="31" spans="1:27" x14ac:dyDescent="0.25">
      <c r="A31" s="337" t="str">
        <f ca="1">OFFSET(Sprachen!A347,0,'Informazioni generali'!$B$4-1,1,1)</f>
        <v>Totale</v>
      </c>
      <c r="B31" s="329" t="s">
        <v>8</v>
      </c>
      <c r="C31" s="233"/>
      <c r="D31" s="233"/>
      <c r="E31" s="284"/>
      <c r="F31" s="284"/>
      <c r="G31" s="284"/>
      <c r="H31" s="284"/>
      <c r="I31" s="284"/>
      <c r="J31" s="284"/>
      <c r="K31" s="284"/>
      <c r="L31" s="284"/>
      <c r="M31" s="233"/>
      <c r="N31" s="233"/>
      <c r="O31" s="233"/>
      <c r="P31" s="233"/>
      <c r="Q31" s="233"/>
      <c r="R31" s="233"/>
      <c r="S31" s="233"/>
      <c r="T31" s="233"/>
      <c r="U31" s="233"/>
      <c r="V31" s="233"/>
      <c r="W31" s="233"/>
      <c r="X31" s="233"/>
      <c r="Y31" s="233"/>
      <c r="Z31" s="233"/>
      <c r="AA31" s="233"/>
    </row>
    <row r="32" spans="1:27" ht="13" x14ac:dyDescent="0.3">
      <c r="A32" s="201" t="str">
        <f ca="1">OFFSET(Sprachen!A348,0,'Informazioni generali'!$B$4-1,1,1)</f>
        <v>Reddito di riferimento  (lordo)</v>
      </c>
      <c r="B32" s="330"/>
      <c r="C32" s="126"/>
      <c r="D32" s="126"/>
      <c r="E32" s="126"/>
      <c r="F32" s="126"/>
      <c r="G32" s="126"/>
      <c r="H32" s="126"/>
      <c r="I32" s="126"/>
      <c r="J32" s="126"/>
      <c r="K32" s="126"/>
      <c r="L32" s="126"/>
      <c r="M32" s="126" t="s">
        <v>934</v>
      </c>
      <c r="N32" s="126" t="s">
        <v>935</v>
      </c>
      <c r="O32" s="126" t="s">
        <v>936</v>
      </c>
      <c r="P32" s="126" t="s">
        <v>937</v>
      </c>
      <c r="Q32" s="126" t="s">
        <v>938</v>
      </c>
      <c r="R32" s="126" t="s">
        <v>939</v>
      </c>
      <c r="S32" s="126" t="s">
        <v>940</v>
      </c>
      <c r="T32" s="126" t="s">
        <v>941</v>
      </c>
      <c r="U32" s="126" t="s">
        <v>942</v>
      </c>
      <c r="V32" s="126" t="s">
        <v>943</v>
      </c>
      <c r="W32" s="126" t="s">
        <v>944</v>
      </c>
      <c r="X32" s="126" t="s">
        <v>945</v>
      </c>
      <c r="Y32" s="126" t="s">
        <v>946</v>
      </c>
      <c r="Z32" s="126" t="s">
        <v>947</v>
      </c>
      <c r="AA32" s="126" t="s">
        <v>948</v>
      </c>
    </row>
    <row r="33" spans="1:27" x14ac:dyDescent="0.25">
      <c r="A33" s="328" t="str">
        <f ca="1">A21</f>
        <v>Centrale 1</v>
      </c>
      <c r="B33" s="329" t="s">
        <v>24</v>
      </c>
      <c r="C33" s="70"/>
      <c r="D33" s="70"/>
      <c r="E33" s="284"/>
      <c r="F33" s="70"/>
      <c r="G33" s="70"/>
      <c r="H33" s="430"/>
      <c r="I33" s="70"/>
      <c r="J33" s="70"/>
      <c r="K33" s="70"/>
      <c r="L33" s="70"/>
      <c r="M33" s="70"/>
      <c r="N33" s="70"/>
      <c r="O33" s="70"/>
      <c r="P33" s="70"/>
      <c r="Q33" s="70"/>
      <c r="R33" s="70"/>
      <c r="S33" s="70"/>
      <c r="T33" s="70"/>
      <c r="U33" s="70"/>
      <c r="V33" s="70"/>
      <c r="W33" s="70"/>
      <c r="X33" s="70"/>
      <c r="Y33" s="70"/>
      <c r="Z33" s="70"/>
      <c r="AA33" s="70"/>
    </row>
    <row r="34" spans="1:27" x14ac:dyDescent="0.25">
      <c r="A34" s="328" t="str">
        <f t="shared" ref="A34:A42" ca="1" si="4">A22</f>
        <v>Centrale 2</v>
      </c>
      <c r="B34" s="329" t="s">
        <v>24</v>
      </c>
      <c r="C34" s="70"/>
      <c r="D34" s="70"/>
      <c r="E34" s="284"/>
      <c r="F34" s="70"/>
      <c r="G34" s="70"/>
      <c r="H34" s="430"/>
      <c r="I34" s="70"/>
      <c r="J34" s="70"/>
      <c r="K34" s="70"/>
      <c r="L34" s="70"/>
      <c r="M34" s="70"/>
      <c r="N34" s="70"/>
      <c r="O34" s="70"/>
      <c r="P34" s="70"/>
      <c r="Q34" s="70"/>
      <c r="R34" s="70"/>
      <c r="S34" s="70"/>
      <c r="T34" s="70"/>
      <c r="U34" s="70"/>
      <c r="V34" s="70"/>
      <c r="W34" s="70"/>
      <c r="X34" s="70"/>
      <c r="Y34" s="70"/>
      <c r="Z34" s="70"/>
      <c r="AA34" s="70"/>
    </row>
    <row r="35" spans="1:27" x14ac:dyDescent="0.25">
      <c r="A35" s="328" t="str">
        <f t="shared" ca="1" si="4"/>
        <v>Centrale 3</v>
      </c>
      <c r="B35" s="329" t="s">
        <v>24</v>
      </c>
      <c r="C35" s="70"/>
      <c r="D35" s="70"/>
      <c r="E35" s="284"/>
      <c r="F35" s="70"/>
      <c r="G35" s="70"/>
      <c r="H35" s="430"/>
      <c r="I35" s="70"/>
      <c r="J35" s="70"/>
      <c r="K35" s="70"/>
      <c r="L35" s="70"/>
      <c r="M35" s="70"/>
      <c r="N35" s="70"/>
      <c r="O35" s="70"/>
      <c r="P35" s="70"/>
      <c r="Q35" s="70"/>
      <c r="R35" s="70"/>
      <c r="S35" s="70"/>
      <c r="T35" s="70"/>
      <c r="U35" s="70"/>
      <c r="V35" s="70"/>
      <c r="W35" s="70"/>
      <c r="X35" s="70"/>
      <c r="Y35" s="70"/>
      <c r="Z35" s="70"/>
      <c r="AA35" s="70"/>
    </row>
    <row r="36" spans="1:27" x14ac:dyDescent="0.25">
      <c r="A36" s="328" t="str">
        <f t="shared" ca="1" si="4"/>
        <v>Centrale 4</v>
      </c>
      <c r="B36" s="329" t="s">
        <v>24</v>
      </c>
      <c r="C36" s="70"/>
      <c r="D36" s="70"/>
      <c r="E36" s="284"/>
      <c r="F36" s="70"/>
      <c r="G36" s="70"/>
      <c r="H36" s="430"/>
      <c r="I36" s="70"/>
      <c r="J36" s="70"/>
      <c r="K36" s="70"/>
      <c r="L36" s="70"/>
      <c r="M36" s="70"/>
      <c r="N36" s="70"/>
      <c r="O36" s="70"/>
      <c r="P36" s="70"/>
      <c r="Q36" s="70"/>
      <c r="R36" s="70"/>
      <c r="S36" s="70"/>
      <c r="T36" s="70"/>
      <c r="U36" s="70"/>
      <c r="V36" s="70"/>
      <c r="W36" s="70"/>
      <c r="X36" s="70"/>
      <c r="Y36" s="70"/>
      <c r="Z36" s="70"/>
      <c r="AA36" s="70"/>
    </row>
    <row r="37" spans="1:27" x14ac:dyDescent="0.25">
      <c r="A37" s="328" t="str">
        <f t="shared" ca="1" si="4"/>
        <v>Centrale 5</v>
      </c>
      <c r="B37" s="329" t="s">
        <v>24</v>
      </c>
      <c r="C37" s="70"/>
      <c r="D37" s="70"/>
      <c r="E37" s="284"/>
      <c r="F37" s="70"/>
      <c r="G37" s="70"/>
      <c r="H37" s="430"/>
      <c r="I37" s="70"/>
      <c r="J37" s="70"/>
      <c r="K37" s="70"/>
      <c r="L37" s="70"/>
      <c r="M37" s="70"/>
      <c r="N37" s="70"/>
      <c r="O37" s="70"/>
      <c r="P37" s="70"/>
      <c r="Q37" s="70"/>
      <c r="R37" s="70"/>
      <c r="S37" s="70"/>
      <c r="T37" s="70"/>
      <c r="U37" s="70"/>
      <c r="V37" s="70"/>
      <c r="W37" s="70"/>
      <c r="X37" s="70"/>
      <c r="Y37" s="70"/>
      <c r="Z37" s="70"/>
      <c r="AA37" s="70"/>
    </row>
    <row r="38" spans="1:27" x14ac:dyDescent="0.25">
      <c r="A38" s="328" t="str">
        <f t="shared" ca="1" si="4"/>
        <v>Centrale 6</v>
      </c>
      <c r="B38" s="329" t="s">
        <v>24</v>
      </c>
      <c r="C38" s="70"/>
      <c r="D38" s="70"/>
      <c r="E38" s="284"/>
      <c r="F38" s="70"/>
      <c r="G38" s="70"/>
      <c r="H38" s="430"/>
      <c r="I38" s="70"/>
      <c r="J38" s="70"/>
      <c r="K38" s="70"/>
      <c r="L38" s="70"/>
      <c r="M38" s="70"/>
      <c r="N38" s="70"/>
      <c r="O38" s="70"/>
      <c r="P38" s="70"/>
      <c r="Q38" s="70"/>
      <c r="R38" s="70"/>
      <c r="S38" s="70"/>
      <c r="T38" s="70"/>
      <c r="U38" s="70"/>
      <c r="V38" s="70"/>
      <c r="W38" s="70"/>
      <c r="X38" s="70"/>
      <c r="Y38" s="70"/>
      <c r="Z38" s="70"/>
      <c r="AA38" s="70"/>
    </row>
    <row r="39" spans="1:27" x14ac:dyDescent="0.25">
      <c r="A39" s="328" t="str">
        <f t="shared" ca="1" si="4"/>
        <v>Centrale 7</v>
      </c>
      <c r="B39" s="329" t="s">
        <v>24</v>
      </c>
      <c r="C39" s="70"/>
      <c r="D39" s="70"/>
      <c r="E39" s="284"/>
      <c r="F39" s="70"/>
      <c r="G39" s="70"/>
      <c r="H39" s="430"/>
      <c r="I39" s="70"/>
      <c r="J39" s="70"/>
      <c r="K39" s="70"/>
      <c r="L39" s="70"/>
      <c r="M39" s="70"/>
      <c r="N39" s="70"/>
      <c r="O39" s="70"/>
      <c r="P39" s="70"/>
      <c r="Q39" s="70"/>
      <c r="R39" s="70"/>
      <c r="S39" s="70"/>
      <c r="T39" s="70"/>
      <c r="U39" s="70"/>
      <c r="V39" s="70"/>
      <c r="W39" s="70"/>
      <c r="X39" s="70"/>
      <c r="Y39" s="70"/>
      <c r="Z39" s="70"/>
      <c r="AA39" s="70"/>
    </row>
    <row r="40" spans="1:27" x14ac:dyDescent="0.25">
      <c r="A40" s="328" t="str">
        <f t="shared" ca="1" si="4"/>
        <v>Centrale 8</v>
      </c>
      <c r="B40" s="329" t="s">
        <v>24</v>
      </c>
      <c r="C40" s="70"/>
      <c r="D40" s="70"/>
      <c r="E40" s="284"/>
      <c r="F40" s="70"/>
      <c r="G40" s="70"/>
      <c r="H40" s="430"/>
      <c r="I40" s="70"/>
      <c r="J40" s="70"/>
      <c r="K40" s="70"/>
      <c r="L40" s="70"/>
      <c r="M40" s="70"/>
      <c r="N40" s="70"/>
      <c r="O40" s="70"/>
      <c r="P40" s="70"/>
      <c r="Q40" s="70"/>
      <c r="R40" s="70"/>
      <c r="S40" s="70"/>
      <c r="T40" s="70"/>
      <c r="U40" s="70"/>
      <c r="V40" s="70"/>
      <c r="W40" s="70"/>
      <c r="X40" s="70"/>
      <c r="Y40" s="70"/>
      <c r="Z40" s="70"/>
      <c r="AA40" s="70"/>
    </row>
    <row r="41" spans="1:27" x14ac:dyDescent="0.25">
      <c r="A41" s="328" t="str">
        <f t="shared" ca="1" si="4"/>
        <v>Centrale 9</v>
      </c>
      <c r="B41" s="329" t="s">
        <v>24</v>
      </c>
      <c r="C41" s="70"/>
      <c r="D41" s="70"/>
      <c r="E41" s="284"/>
      <c r="F41" s="70"/>
      <c r="G41" s="70"/>
      <c r="H41" s="430"/>
      <c r="I41" s="70"/>
      <c r="J41" s="70"/>
      <c r="K41" s="70"/>
      <c r="L41" s="70"/>
      <c r="M41" s="70"/>
      <c r="N41" s="70"/>
      <c r="O41" s="70"/>
      <c r="P41" s="70"/>
      <c r="Q41" s="70"/>
      <c r="R41" s="70"/>
      <c r="S41" s="70"/>
      <c r="T41" s="70"/>
      <c r="U41" s="70"/>
      <c r="V41" s="70"/>
      <c r="W41" s="70"/>
      <c r="X41" s="70"/>
      <c r="Y41" s="70"/>
      <c r="Z41" s="70"/>
      <c r="AA41" s="70"/>
    </row>
    <row r="42" spans="1:27" x14ac:dyDescent="0.25">
      <c r="A42" s="328" t="str">
        <f t="shared" ca="1" si="4"/>
        <v>Centrale 10</v>
      </c>
      <c r="B42" s="329" t="s">
        <v>24</v>
      </c>
      <c r="C42" s="70"/>
      <c r="D42" s="70"/>
      <c r="E42" s="284"/>
      <c r="F42" s="70"/>
      <c r="G42" s="70"/>
      <c r="H42" s="430"/>
      <c r="I42" s="70"/>
      <c r="J42" s="70"/>
      <c r="K42" s="70"/>
      <c r="L42" s="70"/>
      <c r="M42" s="70"/>
      <c r="N42" s="70"/>
      <c r="O42" s="70"/>
      <c r="P42" s="70"/>
      <c r="Q42" s="70"/>
      <c r="R42" s="70"/>
      <c r="S42" s="70"/>
      <c r="T42" s="70"/>
      <c r="U42" s="70"/>
      <c r="V42" s="70"/>
      <c r="W42" s="70"/>
      <c r="X42" s="70"/>
      <c r="Y42" s="70"/>
      <c r="Z42" s="70"/>
      <c r="AA42" s="70"/>
    </row>
    <row r="43" spans="1:27" x14ac:dyDescent="0.25">
      <c r="A43" s="337" t="str">
        <f ca="1">OFFSET(Sprachen!A347,0,'Informazioni generali'!$B$4-1,1,1)</f>
        <v>Totale</v>
      </c>
      <c r="B43" s="329" t="s">
        <v>24</v>
      </c>
      <c r="C43" s="70"/>
      <c r="D43" s="70"/>
      <c r="E43" s="284"/>
      <c r="F43" s="70"/>
      <c r="G43" s="70"/>
      <c r="H43" s="430"/>
      <c r="I43" s="70"/>
      <c r="J43" s="70"/>
      <c r="K43" s="70"/>
      <c r="L43" s="70"/>
      <c r="M43" s="70"/>
      <c r="N43" s="70"/>
      <c r="O43" s="70"/>
      <c r="P43" s="70"/>
      <c r="Q43" s="70"/>
      <c r="R43" s="70"/>
      <c r="S43" s="70"/>
      <c r="T43" s="70"/>
      <c r="U43" s="70"/>
      <c r="V43" s="70"/>
      <c r="W43" s="70"/>
      <c r="X43" s="70"/>
      <c r="Y43" s="70"/>
      <c r="Z43" s="70"/>
      <c r="AA43" s="70"/>
    </row>
    <row r="44" spans="1:27" ht="13" x14ac:dyDescent="0.3">
      <c r="A44" s="201" t="str">
        <f ca="1">OFFSET(Sprachen!A349,0,'Informazioni generali'!$B$4-1,1,1)</f>
        <v>Energia di pompaggio</v>
      </c>
      <c r="B44" s="325"/>
      <c r="C44" s="126"/>
      <c r="D44" s="126"/>
      <c r="E44" s="126"/>
      <c r="F44" s="126"/>
      <c r="G44" s="126"/>
      <c r="H44" s="126"/>
      <c r="I44" s="126"/>
      <c r="J44" s="126"/>
      <c r="K44" s="126"/>
      <c r="L44" s="126"/>
      <c r="M44" s="126" t="s">
        <v>934</v>
      </c>
      <c r="N44" s="126" t="s">
        <v>935</v>
      </c>
      <c r="O44" s="126" t="s">
        <v>936</v>
      </c>
      <c r="P44" s="126" t="s">
        <v>937</v>
      </c>
      <c r="Q44" s="126" t="s">
        <v>938</v>
      </c>
      <c r="R44" s="126" t="s">
        <v>939</v>
      </c>
      <c r="S44" s="126" t="s">
        <v>940</v>
      </c>
      <c r="T44" s="126" t="s">
        <v>941</v>
      </c>
      <c r="U44" s="126" t="s">
        <v>942</v>
      </c>
      <c r="V44" s="126" t="s">
        <v>943</v>
      </c>
      <c r="W44" s="126" t="s">
        <v>944</v>
      </c>
      <c r="X44" s="126" t="s">
        <v>945</v>
      </c>
      <c r="Y44" s="126" t="s">
        <v>946</v>
      </c>
      <c r="Z44" s="126" t="s">
        <v>947</v>
      </c>
      <c r="AA44" s="126" t="s">
        <v>948</v>
      </c>
    </row>
    <row r="45" spans="1:27" x14ac:dyDescent="0.25">
      <c r="A45" s="328" t="str">
        <f ca="1">A33</f>
        <v>Centrale 1</v>
      </c>
      <c r="B45" s="326" t="s">
        <v>8</v>
      </c>
      <c r="C45" s="233"/>
      <c r="D45" s="233"/>
      <c r="E45" s="233"/>
      <c r="F45" s="233"/>
      <c r="G45" s="233"/>
      <c r="H45" s="432"/>
      <c r="I45" s="233"/>
      <c r="J45" s="233"/>
      <c r="K45" s="233"/>
      <c r="L45" s="233"/>
      <c r="M45" s="233"/>
      <c r="N45" s="233"/>
      <c r="O45" s="233"/>
      <c r="P45" s="233"/>
      <c r="Q45" s="233"/>
      <c r="R45" s="233"/>
      <c r="S45" s="233"/>
      <c r="T45" s="233"/>
      <c r="U45" s="233"/>
      <c r="V45" s="233"/>
      <c r="W45" s="233"/>
      <c r="X45" s="233"/>
      <c r="Y45" s="233"/>
      <c r="Z45" s="233"/>
      <c r="AA45" s="233"/>
    </row>
    <row r="46" spans="1:27" x14ac:dyDescent="0.25">
      <c r="A46" s="328" t="str">
        <f t="shared" ref="A46:A54" ca="1" si="5">A34</f>
        <v>Centrale 2</v>
      </c>
      <c r="B46" s="326" t="s">
        <v>8</v>
      </c>
      <c r="C46" s="233"/>
      <c r="D46" s="233"/>
      <c r="E46" s="233"/>
      <c r="F46" s="233"/>
      <c r="G46" s="233"/>
      <c r="H46" s="432"/>
      <c r="I46" s="233"/>
      <c r="J46" s="233"/>
      <c r="K46" s="233"/>
      <c r="L46" s="233"/>
      <c r="M46" s="233"/>
      <c r="N46" s="233"/>
      <c r="O46" s="233"/>
      <c r="P46" s="233"/>
      <c r="Q46" s="233"/>
      <c r="R46" s="233"/>
      <c r="S46" s="233"/>
      <c r="T46" s="233"/>
      <c r="U46" s="233"/>
      <c r="V46" s="233"/>
      <c r="W46" s="233"/>
      <c r="X46" s="233"/>
      <c r="Y46" s="233"/>
      <c r="Z46" s="233"/>
      <c r="AA46" s="233"/>
    </row>
    <row r="47" spans="1:27" x14ac:dyDescent="0.25">
      <c r="A47" s="328" t="str">
        <f t="shared" ca="1" si="5"/>
        <v>Centrale 3</v>
      </c>
      <c r="B47" s="326" t="s">
        <v>8</v>
      </c>
      <c r="C47" s="233"/>
      <c r="D47" s="233"/>
      <c r="E47" s="233"/>
      <c r="F47" s="233"/>
      <c r="G47" s="233"/>
      <c r="H47" s="432"/>
      <c r="I47" s="233"/>
      <c r="J47" s="233"/>
      <c r="K47" s="233"/>
      <c r="L47" s="233"/>
      <c r="M47" s="233"/>
      <c r="N47" s="233"/>
      <c r="O47" s="233"/>
      <c r="P47" s="233"/>
      <c r="Q47" s="233"/>
      <c r="R47" s="233"/>
      <c r="S47" s="233"/>
      <c r="T47" s="233"/>
      <c r="U47" s="233"/>
      <c r="V47" s="233"/>
      <c r="W47" s="233"/>
      <c r="X47" s="233"/>
      <c r="Y47" s="233"/>
      <c r="Z47" s="233"/>
      <c r="AA47" s="233"/>
    </row>
    <row r="48" spans="1:27" x14ac:dyDescent="0.25">
      <c r="A48" s="328" t="str">
        <f t="shared" ca="1" si="5"/>
        <v>Centrale 4</v>
      </c>
      <c r="B48" s="326" t="s">
        <v>8</v>
      </c>
      <c r="C48" s="233"/>
      <c r="D48" s="233"/>
      <c r="E48" s="233"/>
      <c r="F48" s="233"/>
      <c r="G48" s="233"/>
      <c r="H48" s="432"/>
      <c r="I48" s="233"/>
      <c r="J48" s="233"/>
      <c r="K48" s="233"/>
      <c r="L48" s="233"/>
      <c r="M48" s="233"/>
      <c r="N48" s="233"/>
      <c r="O48" s="233"/>
      <c r="P48" s="233"/>
      <c r="Q48" s="233"/>
      <c r="R48" s="233"/>
      <c r="S48" s="233"/>
      <c r="T48" s="233"/>
      <c r="U48" s="233"/>
      <c r="V48" s="233"/>
      <c r="W48" s="233"/>
      <c r="X48" s="233"/>
      <c r="Y48" s="233"/>
      <c r="Z48" s="233"/>
      <c r="AA48" s="233"/>
    </row>
    <row r="49" spans="1:27" x14ac:dyDescent="0.25">
      <c r="A49" s="328" t="str">
        <f t="shared" ca="1" si="5"/>
        <v>Centrale 5</v>
      </c>
      <c r="B49" s="326" t="s">
        <v>8</v>
      </c>
      <c r="C49" s="233"/>
      <c r="D49" s="233"/>
      <c r="E49" s="233"/>
      <c r="F49" s="233"/>
      <c r="G49" s="233"/>
      <c r="H49" s="432"/>
      <c r="I49" s="233"/>
      <c r="J49" s="233"/>
      <c r="K49" s="233"/>
      <c r="L49" s="233"/>
      <c r="M49" s="233"/>
      <c r="N49" s="233"/>
      <c r="O49" s="233"/>
      <c r="P49" s="233"/>
      <c r="Q49" s="233"/>
      <c r="R49" s="233"/>
      <c r="S49" s="233"/>
      <c r="T49" s="233"/>
      <c r="U49" s="233"/>
      <c r="V49" s="233"/>
      <c r="W49" s="233"/>
      <c r="X49" s="233"/>
      <c r="Y49" s="233"/>
      <c r="Z49" s="233"/>
      <c r="AA49" s="233"/>
    </row>
    <row r="50" spans="1:27" x14ac:dyDescent="0.25">
      <c r="A50" s="328" t="str">
        <f t="shared" ca="1" si="5"/>
        <v>Centrale 6</v>
      </c>
      <c r="B50" s="326" t="s">
        <v>8</v>
      </c>
      <c r="C50" s="233"/>
      <c r="D50" s="233"/>
      <c r="E50" s="233"/>
      <c r="F50" s="233"/>
      <c r="G50" s="233"/>
      <c r="H50" s="432"/>
      <c r="I50" s="233"/>
      <c r="J50" s="233"/>
      <c r="K50" s="233"/>
      <c r="L50" s="233"/>
      <c r="M50" s="233"/>
      <c r="N50" s="233"/>
      <c r="O50" s="233"/>
      <c r="P50" s="233"/>
      <c r="Q50" s="233"/>
      <c r="R50" s="233"/>
      <c r="S50" s="233"/>
      <c r="T50" s="233"/>
      <c r="U50" s="233"/>
      <c r="V50" s="233"/>
      <c r="W50" s="233"/>
      <c r="X50" s="233"/>
      <c r="Y50" s="233"/>
      <c r="Z50" s="233"/>
      <c r="AA50" s="233"/>
    </row>
    <row r="51" spans="1:27" x14ac:dyDescent="0.25">
      <c r="A51" s="328" t="str">
        <f t="shared" ca="1" si="5"/>
        <v>Centrale 7</v>
      </c>
      <c r="B51" s="326" t="s">
        <v>8</v>
      </c>
      <c r="C51" s="233"/>
      <c r="D51" s="233"/>
      <c r="E51" s="233"/>
      <c r="F51" s="233"/>
      <c r="G51" s="233"/>
      <c r="H51" s="432"/>
      <c r="I51" s="233"/>
      <c r="J51" s="233"/>
      <c r="K51" s="233"/>
      <c r="L51" s="233"/>
      <c r="M51" s="233"/>
      <c r="N51" s="233"/>
      <c r="O51" s="233"/>
      <c r="P51" s="233"/>
      <c r="Q51" s="233"/>
      <c r="R51" s="233"/>
      <c r="S51" s="233"/>
      <c r="T51" s="233"/>
      <c r="U51" s="233"/>
      <c r="V51" s="233"/>
      <c r="W51" s="233"/>
      <c r="X51" s="233"/>
      <c r="Y51" s="233"/>
      <c r="Z51" s="233"/>
      <c r="AA51" s="233"/>
    </row>
    <row r="52" spans="1:27" x14ac:dyDescent="0.25">
      <c r="A52" s="328" t="str">
        <f t="shared" ca="1" si="5"/>
        <v>Centrale 8</v>
      </c>
      <c r="B52" s="326" t="s">
        <v>8</v>
      </c>
      <c r="C52" s="233"/>
      <c r="D52" s="233"/>
      <c r="E52" s="233"/>
      <c r="F52" s="233"/>
      <c r="G52" s="233"/>
      <c r="H52" s="432"/>
      <c r="I52" s="233"/>
      <c r="J52" s="233"/>
      <c r="K52" s="233"/>
      <c r="L52" s="233"/>
      <c r="M52" s="233"/>
      <c r="N52" s="233"/>
      <c r="O52" s="233"/>
      <c r="P52" s="233"/>
      <c r="Q52" s="233"/>
      <c r="R52" s="233"/>
      <c r="S52" s="233"/>
      <c r="T52" s="233"/>
      <c r="U52" s="233"/>
      <c r="V52" s="233"/>
      <c r="W52" s="233"/>
      <c r="X52" s="233"/>
      <c r="Y52" s="233"/>
      <c r="Z52" s="233"/>
      <c r="AA52" s="233"/>
    </row>
    <row r="53" spans="1:27" x14ac:dyDescent="0.25">
      <c r="A53" s="328" t="str">
        <f t="shared" ca="1" si="5"/>
        <v>Centrale 9</v>
      </c>
      <c r="B53" s="326" t="s">
        <v>8</v>
      </c>
      <c r="C53" s="233"/>
      <c r="D53" s="233"/>
      <c r="E53" s="233"/>
      <c r="F53" s="233"/>
      <c r="G53" s="233"/>
      <c r="H53" s="432"/>
      <c r="I53" s="233"/>
      <c r="J53" s="233"/>
      <c r="K53" s="233"/>
      <c r="L53" s="233"/>
      <c r="M53" s="233"/>
      <c r="N53" s="233"/>
      <c r="O53" s="233"/>
      <c r="P53" s="233"/>
      <c r="Q53" s="233"/>
      <c r="R53" s="233"/>
      <c r="S53" s="233"/>
      <c r="T53" s="233"/>
      <c r="U53" s="233"/>
      <c r="V53" s="233"/>
      <c r="W53" s="233"/>
      <c r="X53" s="233"/>
      <c r="Y53" s="233"/>
      <c r="Z53" s="233"/>
      <c r="AA53" s="233"/>
    </row>
    <row r="54" spans="1:27" x14ac:dyDescent="0.25">
      <c r="A54" s="328" t="str">
        <f t="shared" ca="1" si="5"/>
        <v>Centrale 10</v>
      </c>
      <c r="B54" s="326" t="s">
        <v>8</v>
      </c>
      <c r="C54" s="233"/>
      <c r="D54" s="233"/>
      <c r="E54" s="233"/>
      <c r="F54" s="233"/>
      <c r="G54" s="233"/>
      <c r="H54" s="432"/>
      <c r="I54" s="233"/>
      <c r="J54" s="233"/>
      <c r="K54" s="233"/>
      <c r="L54" s="233"/>
      <c r="M54" s="233"/>
      <c r="N54" s="233"/>
      <c r="O54" s="233"/>
      <c r="P54" s="233"/>
      <c r="Q54" s="233"/>
      <c r="R54" s="233"/>
      <c r="S54" s="233"/>
      <c r="T54" s="233"/>
      <c r="U54" s="233"/>
      <c r="V54" s="233"/>
      <c r="W54" s="233"/>
      <c r="X54" s="233"/>
      <c r="Y54" s="233"/>
      <c r="Z54" s="233"/>
      <c r="AA54" s="233"/>
    </row>
    <row r="55" spans="1:27" x14ac:dyDescent="0.25">
      <c r="A55" s="337" t="str">
        <f ca="1">OFFSET(Sprachen!A347,0,'Informazioni generali'!$B$4-1,1,1)</f>
        <v>Totale</v>
      </c>
      <c r="B55" s="326" t="s">
        <v>8</v>
      </c>
      <c r="C55" s="233"/>
      <c r="D55" s="233"/>
      <c r="E55" s="233"/>
      <c r="F55" s="233"/>
      <c r="G55" s="233"/>
      <c r="H55" s="432"/>
      <c r="I55" s="233"/>
      <c r="J55" s="233"/>
      <c r="K55" s="233"/>
      <c r="L55" s="233"/>
      <c r="M55" s="233"/>
      <c r="N55" s="233"/>
      <c r="O55" s="233"/>
      <c r="P55" s="233"/>
      <c r="Q55" s="233"/>
      <c r="R55" s="233"/>
      <c r="S55" s="233"/>
      <c r="T55" s="233"/>
      <c r="U55" s="233"/>
      <c r="V55" s="233"/>
      <c r="W55" s="233"/>
      <c r="X55" s="233"/>
      <c r="Y55" s="233"/>
      <c r="Z55" s="233"/>
      <c r="AA55" s="233"/>
    </row>
    <row r="56" spans="1:27" ht="27.65" customHeight="1" x14ac:dyDescent="0.25">
      <c r="A56" s="639" t="str">
        <f ca="1">OFFSET(Sprachen!A350,0,'Informazioni generali'!$B$4-1,1,1)</f>
        <v>Energia di pompaggio a prezzi di mercato</v>
      </c>
      <c r="B56" s="640"/>
      <c r="C56" s="126"/>
      <c r="D56" s="126"/>
      <c r="E56" s="126"/>
      <c r="F56" s="126"/>
      <c r="G56" s="126"/>
      <c r="H56" s="126"/>
      <c r="I56" s="126"/>
      <c r="J56" s="126"/>
      <c r="K56" s="126"/>
      <c r="L56" s="126"/>
      <c r="M56" s="126" t="s">
        <v>934</v>
      </c>
      <c r="N56" s="126" t="s">
        <v>935</v>
      </c>
      <c r="O56" s="126" t="s">
        <v>936</v>
      </c>
      <c r="P56" s="126" t="s">
        <v>937</v>
      </c>
      <c r="Q56" s="126" t="s">
        <v>938</v>
      </c>
      <c r="R56" s="126" t="s">
        <v>939</v>
      </c>
      <c r="S56" s="126" t="s">
        <v>940</v>
      </c>
      <c r="T56" s="126" t="s">
        <v>941</v>
      </c>
      <c r="U56" s="126" t="s">
        <v>942</v>
      </c>
      <c r="V56" s="126" t="s">
        <v>943</v>
      </c>
      <c r="W56" s="126" t="s">
        <v>944</v>
      </c>
      <c r="X56" s="126" t="s">
        <v>945</v>
      </c>
      <c r="Y56" s="126" t="s">
        <v>946</v>
      </c>
      <c r="Z56" s="126" t="s">
        <v>947</v>
      </c>
      <c r="AA56" s="126" t="s">
        <v>948</v>
      </c>
    </row>
    <row r="57" spans="1:27" x14ac:dyDescent="0.25">
      <c r="A57" s="328" t="str">
        <f ca="1">A45</f>
        <v>Centrale 1</v>
      </c>
      <c r="B57" s="326" t="s">
        <v>24</v>
      </c>
      <c r="C57" s="70"/>
      <c r="D57" s="70"/>
      <c r="E57" s="233"/>
      <c r="F57" s="70"/>
      <c r="G57" s="70"/>
      <c r="H57" s="430"/>
      <c r="I57" s="70"/>
      <c r="J57" s="70"/>
      <c r="K57" s="70"/>
      <c r="L57" s="70"/>
      <c r="M57" s="70"/>
      <c r="N57" s="70"/>
      <c r="O57" s="70"/>
      <c r="P57" s="70"/>
      <c r="Q57" s="70"/>
      <c r="R57" s="70"/>
      <c r="S57" s="70"/>
      <c r="T57" s="70"/>
      <c r="U57" s="70"/>
      <c r="V57" s="70"/>
      <c r="W57" s="70"/>
      <c r="X57" s="70"/>
      <c r="Y57" s="70"/>
      <c r="Z57" s="70"/>
      <c r="AA57" s="70"/>
    </row>
    <row r="58" spans="1:27" x14ac:dyDescent="0.25">
      <c r="A58" s="328" t="str">
        <f t="shared" ref="A58:A66" ca="1" si="6">A46</f>
        <v>Centrale 2</v>
      </c>
      <c r="B58" s="326" t="s">
        <v>24</v>
      </c>
      <c r="C58" s="70"/>
      <c r="D58" s="70"/>
      <c r="E58" s="233"/>
      <c r="F58" s="70"/>
      <c r="G58" s="70"/>
      <c r="H58" s="430"/>
      <c r="I58" s="70"/>
      <c r="J58" s="70"/>
      <c r="K58" s="70"/>
      <c r="L58" s="70"/>
      <c r="M58" s="70"/>
      <c r="N58" s="70"/>
      <c r="O58" s="70"/>
      <c r="P58" s="70"/>
      <c r="Q58" s="70"/>
      <c r="R58" s="70"/>
      <c r="S58" s="70"/>
      <c r="T58" s="70"/>
      <c r="U58" s="70"/>
      <c r="V58" s="70"/>
      <c r="W58" s="70"/>
      <c r="X58" s="70"/>
      <c r="Y58" s="70"/>
      <c r="Z58" s="70"/>
      <c r="AA58" s="70"/>
    </row>
    <row r="59" spans="1:27" x14ac:dyDescent="0.25">
      <c r="A59" s="328" t="str">
        <f t="shared" ca="1" si="6"/>
        <v>Centrale 3</v>
      </c>
      <c r="B59" s="326" t="s">
        <v>24</v>
      </c>
      <c r="C59" s="70"/>
      <c r="D59" s="70"/>
      <c r="E59" s="233"/>
      <c r="F59" s="70"/>
      <c r="G59" s="70"/>
      <c r="H59" s="430"/>
      <c r="I59" s="70"/>
      <c r="J59" s="70"/>
      <c r="K59" s="70"/>
      <c r="L59" s="70"/>
      <c r="M59" s="70"/>
      <c r="N59" s="70"/>
      <c r="O59" s="70"/>
      <c r="P59" s="70"/>
      <c r="Q59" s="70"/>
      <c r="R59" s="70"/>
      <c r="S59" s="70"/>
      <c r="T59" s="70"/>
      <c r="U59" s="70"/>
      <c r="V59" s="70"/>
      <c r="W59" s="70"/>
      <c r="X59" s="70"/>
      <c r="Y59" s="70"/>
      <c r="Z59" s="70"/>
      <c r="AA59" s="70"/>
    </row>
    <row r="60" spans="1:27" x14ac:dyDescent="0.25">
      <c r="A60" s="328" t="str">
        <f t="shared" ca="1" si="6"/>
        <v>Centrale 4</v>
      </c>
      <c r="B60" s="326" t="s">
        <v>24</v>
      </c>
      <c r="C60" s="70"/>
      <c r="D60" s="70"/>
      <c r="E60" s="233"/>
      <c r="F60" s="70"/>
      <c r="G60" s="70"/>
      <c r="H60" s="430"/>
      <c r="I60" s="70"/>
      <c r="J60" s="70"/>
      <c r="K60" s="70"/>
      <c r="L60" s="70"/>
      <c r="M60" s="70"/>
      <c r="N60" s="70"/>
      <c r="O60" s="70"/>
      <c r="P60" s="70"/>
      <c r="Q60" s="70"/>
      <c r="R60" s="70"/>
      <c r="S60" s="70"/>
      <c r="T60" s="70"/>
      <c r="U60" s="70"/>
      <c r="V60" s="70"/>
      <c r="W60" s="70"/>
      <c r="X60" s="70"/>
      <c r="Y60" s="70"/>
      <c r="Z60" s="70"/>
      <c r="AA60" s="70"/>
    </row>
    <row r="61" spans="1:27" x14ac:dyDescent="0.25">
      <c r="A61" s="328" t="str">
        <f t="shared" ca="1" si="6"/>
        <v>Centrale 5</v>
      </c>
      <c r="B61" s="326" t="s">
        <v>24</v>
      </c>
      <c r="C61" s="70"/>
      <c r="D61" s="70"/>
      <c r="E61" s="233"/>
      <c r="F61" s="70"/>
      <c r="G61" s="70"/>
      <c r="H61" s="430"/>
      <c r="I61" s="70"/>
      <c r="J61" s="70"/>
      <c r="K61" s="70"/>
      <c r="L61" s="70"/>
      <c r="M61" s="70"/>
      <c r="N61" s="70"/>
      <c r="O61" s="70"/>
      <c r="P61" s="70"/>
      <c r="Q61" s="70"/>
      <c r="R61" s="70"/>
      <c r="S61" s="70"/>
      <c r="T61" s="70"/>
      <c r="U61" s="70"/>
      <c r="V61" s="70"/>
      <c r="W61" s="70"/>
      <c r="X61" s="70"/>
      <c r="Y61" s="70"/>
      <c r="Z61" s="70"/>
      <c r="AA61" s="70"/>
    </row>
    <row r="62" spans="1:27" x14ac:dyDescent="0.25">
      <c r="A62" s="328" t="str">
        <f t="shared" ca="1" si="6"/>
        <v>Centrale 6</v>
      </c>
      <c r="B62" s="326" t="s">
        <v>24</v>
      </c>
      <c r="C62" s="70"/>
      <c r="D62" s="70"/>
      <c r="E62" s="233"/>
      <c r="F62" s="70"/>
      <c r="G62" s="70"/>
      <c r="H62" s="430"/>
      <c r="I62" s="70"/>
      <c r="J62" s="70"/>
      <c r="K62" s="70"/>
      <c r="L62" s="70"/>
      <c r="M62" s="70"/>
      <c r="N62" s="70"/>
      <c r="O62" s="70"/>
      <c r="P62" s="70"/>
      <c r="Q62" s="70"/>
      <c r="R62" s="70"/>
      <c r="S62" s="70"/>
      <c r="T62" s="70"/>
      <c r="U62" s="70"/>
      <c r="V62" s="70"/>
      <c r="W62" s="70"/>
      <c r="X62" s="70"/>
      <c r="Y62" s="70"/>
      <c r="Z62" s="70"/>
      <c r="AA62" s="70"/>
    </row>
    <row r="63" spans="1:27" x14ac:dyDescent="0.25">
      <c r="A63" s="328" t="str">
        <f t="shared" ca="1" si="6"/>
        <v>Centrale 7</v>
      </c>
      <c r="B63" s="326" t="s">
        <v>24</v>
      </c>
      <c r="C63" s="70"/>
      <c r="D63" s="70"/>
      <c r="E63" s="233"/>
      <c r="F63" s="70"/>
      <c r="G63" s="70"/>
      <c r="H63" s="430"/>
      <c r="I63" s="70"/>
      <c r="J63" s="70"/>
      <c r="K63" s="70"/>
      <c r="L63" s="70"/>
      <c r="M63" s="70"/>
      <c r="N63" s="70"/>
      <c r="O63" s="70"/>
      <c r="P63" s="70"/>
      <c r="Q63" s="70"/>
      <c r="R63" s="70"/>
      <c r="S63" s="70"/>
      <c r="T63" s="70"/>
      <c r="U63" s="70"/>
      <c r="V63" s="70"/>
      <c r="W63" s="70"/>
      <c r="X63" s="70"/>
      <c r="Y63" s="70"/>
      <c r="Z63" s="70"/>
      <c r="AA63" s="70"/>
    </row>
    <row r="64" spans="1:27" x14ac:dyDescent="0.25">
      <c r="A64" s="328" t="str">
        <f t="shared" ca="1" si="6"/>
        <v>Centrale 8</v>
      </c>
      <c r="B64" s="326" t="s">
        <v>24</v>
      </c>
      <c r="C64" s="70"/>
      <c r="D64" s="70"/>
      <c r="E64" s="233"/>
      <c r="F64" s="70"/>
      <c r="G64" s="70"/>
      <c r="H64" s="430"/>
      <c r="I64" s="70"/>
      <c r="J64" s="70"/>
      <c r="K64" s="70"/>
      <c r="L64" s="70"/>
      <c r="M64" s="70"/>
      <c r="N64" s="70"/>
      <c r="O64" s="70"/>
      <c r="P64" s="70"/>
      <c r="Q64" s="70"/>
      <c r="R64" s="70"/>
      <c r="S64" s="70"/>
      <c r="T64" s="70"/>
      <c r="U64" s="70"/>
      <c r="V64" s="70"/>
      <c r="W64" s="70"/>
      <c r="X64" s="70"/>
      <c r="Y64" s="70"/>
      <c r="Z64" s="70"/>
      <c r="AA64" s="70"/>
    </row>
    <row r="65" spans="1:27" x14ac:dyDescent="0.25">
      <c r="A65" s="328" t="str">
        <f t="shared" ca="1" si="6"/>
        <v>Centrale 9</v>
      </c>
      <c r="B65" s="326" t="s">
        <v>24</v>
      </c>
      <c r="C65" s="70"/>
      <c r="D65" s="70"/>
      <c r="E65" s="233"/>
      <c r="F65" s="70"/>
      <c r="G65" s="70"/>
      <c r="H65" s="430"/>
      <c r="I65" s="70"/>
      <c r="J65" s="70"/>
      <c r="K65" s="70"/>
      <c r="L65" s="70"/>
      <c r="M65" s="70"/>
      <c r="N65" s="70"/>
      <c r="O65" s="70"/>
      <c r="P65" s="70"/>
      <c r="Q65" s="70"/>
      <c r="R65" s="70"/>
      <c r="S65" s="70"/>
      <c r="T65" s="70"/>
      <c r="U65" s="70"/>
      <c r="V65" s="70"/>
      <c r="W65" s="70"/>
      <c r="X65" s="70"/>
      <c r="Y65" s="70"/>
      <c r="Z65" s="70"/>
      <c r="AA65" s="70"/>
    </row>
    <row r="66" spans="1:27" x14ac:dyDescent="0.25">
      <c r="A66" s="328" t="str">
        <f t="shared" ca="1" si="6"/>
        <v>Centrale 10</v>
      </c>
      <c r="B66" s="331" t="s">
        <v>24</v>
      </c>
      <c r="C66" s="70"/>
      <c r="D66" s="70"/>
      <c r="E66" s="233"/>
      <c r="F66" s="70"/>
      <c r="G66" s="70"/>
      <c r="H66" s="430"/>
      <c r="I66" s="70"/>
      <c r="J66" s="70"/>
      <c r="K66" s="70"/>
      <c r="L66" s="70"/>
      <c r="M66" s="70"/>
      <c r="N66" s="70"/>
      <c r="O66" s="70"/>
      <c r="P66" s="70"/>
      <c r="Q66" s="70"/>
      <c r="R66" s="70"/>
      <c r="S66" s="70"/>
      <c r="T66" s="70"/>
      <c r="U66" s="70"/>
      <c r="V66" s="70"/>
      <c r="W66" s="70"/>
      <c r="X66" s="70"/>
      <c r="Y66" s="70"/>
      <c r="Z66" s="70"/>
      <c r="AA66" s="70"/>
    </row>
    <row r="67" spans="1:27" x14ac:dyDescent="0.25">
      <c r="A67" s="418" t="str">
        <f ca="1">OFFSET(Sprachen!A347,0,'Informazioni generali'!$B$4-1,1,1)</f>
        <v>Totale</v>
      </c>
      <c r="B67" s="327" t="s">
        <v>24</v>
      </c>
      <c r="C67" s="70"/>
      <c r="D67" s="70"/>
      <c r="E67" s="233"/>
      <c r="F67" s="70"/>
      <c r="G67" s="70"/>
      <c r="H67" s="430"/>
      <c r="I67" s="70"/>
      <c r="J67" s="70"/>
      <c r="K67" s="70"/>
      <c r="L67" s="70"/>
      <c r="M67" s="70"/>
      <c r="N67" s="70"/>
      <c r="O67" s="70"/>
      <c r="P67" s="70"/>
      <c r="Q67" s="70"/>
      <c r="R67" s="70"/>
      <c r="S67" s="70"/>
      <c r="T67" s="70"/>
      <c r="U67" s="70"/>
      <c r="V67" s="70"/>
      <c r="W67" s="70"/>
      <c r="X67" s="70"/>
      <c r="Y67" s="70"/>
      <c r="Z67" s="70"/>
      <c r="AA67" s="70"/>
    </row>
    <row r="68" spans="1:27" ht="13" x14ac:dyDescent="0.25">
      <c r="A68" s="419" t="s">
        <v>1616</v>
      </c>
      <c r="B68" s="331" t="s">
        <v>24</v>
      </c>
      <c r="C68" s="409"/>
      <c r="D68" s="409"/>
      <c r="E68" s="410"/>
      <c r="F68" s="410"/>
      <c r="G68" s="410"/>
      <c r="H68" s="410"/>
      <c r="I68" s="410"/>
      <c r="J68" s="410"/>
      <c r="K68" s="410"/>
      <c r="L68" s="410"/>
      <c r="M68" s="408"/>
      <c r="N68" s="408"/>
      <c r="O68" s="408"/>
      <c r="P68" s="408"/>
      <c r="Q68" s="408"/>
      <c r="R68" s="408"/>
      <c r="S68" s="408"/>
      <c r="T68" s="408"/>
      <c r="U68" s="408"/>
      <c r="V68" s="408"/>
      <c r="W68" s="408"/>
      <c r="X68" s="408"/>
      <c r="Y68" s="408"/>
      <c r="Z68" s="408"/>
      <c r="AA68" s="408"/>
    </row>
    <row r="69" spans="1:27" ht="13" x14ac:dyDescent="0.3">
      <c r="A69" s="420" t="str">
        <f ca="1">OFFSET(Sprachen!A515,0,'Informazioni generali'!$B$4-1,1,1)</f>
        <v>Certificati di origine</v>
      </c>
      <c r="B69" s="405" t="s">
        <v>24</v>
      </c>
      <c r="C69" s="409"/>
      <c r="D69" s="409"/>
      <c r="E69" s="410"/>
      <c r="F69" s="410"/>
      <c r="G69" s="410"/>
      <c r="H69" s="410"/>
      <c r="I69" s="410"/>
      <c r="J69" s="410"/>
      <c r="K69" s="410"/>
      <c r="L69" s="410"/>
      <c r="M69" s="408"/>
      <c r="N69" s="408"/>
      <c r="O69" s="408"/>
      <c r="P69" s="408"/>
      <c r="Q69" s="408"/>
      <c r="R69" s="408"/>
      <c r="S69" s="408"/>
      <c r="T69" s="408"/>
      <c r="U69" s="408"/>
      <c r="V69" s="408"/>
      <c r="W69" s="408"/>
      <c r="X69" s="408"/>
      <c r="Y69" s="408"/>
      <c r="Z69" s="408"/>
      <c r="AA69" s="408"/>
    </row>
    <row r="70" spans="1:27" ht="13" x14ac:dyDescent="0.3">
      <c r="A70" s="406" t="str">
        <f ca="1">OFFSET(Sprachen!A516,0,'Informazioni generali'!$B$4-1,1,1)</f>
        <v>Riserva invernale</v>
      </c>
      <c r="B70" s="407" t="s">
        <v>24</v>
      </c>
      <c r="C70" s="409"/>
      <c r="D70" s="409"/>
      <c r="E70" s="410"/>
      <c r="F70" s="410"/>
      <c r="G70" s="410"/>
      <c r="H70" s="410"/>
      <c r="I70" s="410"/>
      <c r="J70" s="410"/>
      <c r="K70" s="410"/>
      <c r="L70" s="410"/>
      <c r="M70" s="408"/>
      <c r="N70" s="408"/>
      <c r="O70" s="408"/>
      <c r="P70" s="408"/>
      <c r="Q70" s="408"/>
      <c r="R70" s="408"/>
      <c r="S70" s="408"/>
      <c r="T70" s="408"/>
      <c r="U70" s="408"/>
      <c r="V70" s="408"/>
      <c r="W70" s="408"/>
      <c r="X70" s="408"/>
      <c r="Y70" s="408"/>
      <c r="Z70" s="408"/>
      <c r="AA70" s="408"/>
    </row>
    <row r="71" spans="1:27" ht="13" x14ac:dyDescent="0.3">
      <c r="A71" s="420" t="str">
        <f ca="1">OFFSET(Sprachen!A517,0,'Informazioni generali'!$B$4-1,1,1)</f>
        <v>Prestazioni di servizio relative al sistema PSRS</v>
      </c>
      <c r="B71" s="405" t="s">
        <v>24</v>
      </c>
      <c r="C71" s="409"/>
      <c r="D71" s="409"/>
      <c r="E71" s="410"/>
      <c r="F71" s="410"/>
      <c r="G71" s="410"/>
      <c r="H71" s="410"/>
      <c r="I71" s="410"/>
      <c r="J71" s="410"/>
      <c r="K71" s="410"/>
      <c r="L71" s="410"/>
      <c r="M71" s="408"/>
      <c r="N71" s="408"/>
      <c r="O71" s="408"/>
      <c r="P71" s="408"/>
      <c r="Q71" s="408"/>
      <c r="R71" s="408"/>
      <c r="S71" s="408"/>
      <c r="T71" s="408"/>
      <c r="U71" s="408"/>
      <c r="V71" s="408"/>
      <c r="W71" s="408"/>
      <c r="X71" s="408"/>
      <c r="Y71" s="408"/>
      <c r="Z71" s="408"/>
      <c r="AA71" s="408"/>
    </row>
    <row r="72" spans="1:27" x14ac:dyDescent="0.25">
      <c r="A72" s="421" t="str">
        <f ca="1">OFFSET(Sprachen!A518,0,'Informazioni generali'!$B$4-1,1,1)</f>
        <v>PSRS-primario</v>
      </c>
      <c r="B72" s="331" t="s">
        <v>24</v>
      </c>
      <c r="C72" s="409"/>
      <c r="D72" s="409"/>
      <c r="E72" s="410"/>
      <c r="F72" s="410"/>
      <c r="G72" s="410"/>
      <c r="H72" s="410"/>
      <c r="I72" s="410"/>
      <c r="J72" s="410"/>
      <c r="K72" s="410"/>
      <c r="L72" s="410"/>
      <c r="M72" s="408"/>
      <c r="N72" s="408"/>
      <c r="O72" s="408"/>
      <c r="P72" s="408"/>
      <c r="Q72" s="408"/>
      <c r="R72" s="408"/>
      <c r="S72" s="408"/>
      <c r="T72" s="408"/>
      <c r="U72" s="408"/>
      <c r="V72" s="408"/>
      <c r="W72" s="408"/>
      <c r="X72" s="408"/>
      <c r="Y72" s="408"/>
      <c r="Z72" s="408"/>
      <c r="AA72" s="408"/>
    </row>
    <row r="73" spans="1:27" x14ac:dyDescent="0.25">
      <c r="A73" s="421" t="str">
        <f ca="1">OFFSET(Sprachen!A519,0,'Informazioni generali'!$B$4-1,1,1)</f>
        <v>PSRS-secondario</v>
      </c>
      <c r="B73" s="331" t="s">
        <v>24</v>
      </c>
      <c r="C73" s="409"/>
      <c r="D73" s="409"/>
      <c r="E73" s="410"/>
      <c r="F73" s="410"/>
      <c r="G73" s="410"/>
      <c r="H73" s="410"/>
      <c r="I73" s="410"/>
      <c r="J73" s="410"/>
      <c r="K73" s="410"/>
      <c r="L73" s="410"/>
      <c r="M73" s="408"/>
      <c r="N73" s="408"/>
      <c r="O73" s="408"/>
      <c r="P73" s="408"/>
      <c r="Q73" s="408"/>
      <c r="R73" s="408"/>
      <c r="S73" s="408"/>
      <c r="T73" s="408"/>
      <c r="U73" s="408"/>
      <c r="V73" s="408"/>
      <c r="W73" s="408"/>
      <c r="X73" s="408"/>
      <c r="Y73" s="408"/>
      <c r="Z73" s="408"/>
      <c r="AA73" s="408"/>
    </row>
    <row r="74" spans="1:27" x14ac:dyDescent="0.25">
      <c r="A74" s="421" t="str">
        <f ca="1">OFFSET(Sprachen!A520,0,'Informazioni generali'!$B$4-1,1,1)</f>
        <v>PSRS -terziario</v>
      </c>
      <c r="B74" s="331" t="s">
        <v>24</v>
      </c>
      <c r="C74" s="409"/>
      <c r="D74" s="409"/>
      <c r="E74" s="410"/>
      <c r="F74" s="410"/>
      <c r="G74" s="410"/>
      <c r="H74" s="410"/>
      <c r="I74" s="410"/>
      <c r="J74" s="410"/>
      <c r="K74" s="410"/>
      <c r="L74" s="410"/>
      <c r="M74" s="408"/>
      <c r="N74" s="408"/>
      <c r="O74" s="408"/>
      <c r="P74" s="408"/>
      <c r="Q74" s="408"/>
      <c r="R74" s="408"/>
      <c r="S74" s="408"/>
      <c r="T74" s="408"/>
      <c r="U74" s="408"/>
      <c r="V74" s="408"/>
      <c r="W74" s="408"/>
      <c r="X74" s="408"/>
      <c r="Y74" s="408"/>
      <c r="Z74" s="408"/>
      <c r="AA74" s="408"/>
    </row>
    <row r="75" spans="1:27" ht="13" x14ac:dyDescent="0.3">
      <c r="A75" s="406" t="str">
        <f ca="1">OFFSET(Sprachen!A521,0,'Informazioni generali'!$B$4-1,1,1)</f>
        <v>Mercato a termine</v>
      </c>
      <c r="B75" s="407" t="s">
        <v>24</v>
      </c>
      <c r="C75" s="409"/>
      <c r="D75" s="409"/>
      <c r="E75" s="410"/>
      <c r="F75" s="410"/>
      <c r="G75" s="410"/>
      <c r="H75" s="410"/>
      <c r="I75" s="410"/>
      <c r="J75" s="410"/>
      <c r="K75" s="410"/>
      <c r="L75" s="410"/>
      <c r="M75" s="408"/>
      <c r="N75" s="408"/>
      <c r="O75" s="408"/>
      <c r="P75" s="408"/>
      <c r="Q75" s="408"/>
      <c r="R75" s="408"/>
      <c r="S75" s="408"/>
      <c r="T75" s="408"/>
      <c r="U75" s="408"/>
      <c r="V75" s="408"/>
      <c r="W75" s="408"/>
      <c r="X75" s="408"/>
      <c r="Y75" s="408"/>
      <c r="Z75" s="408"/>
      <c r="AA75" s="408"/>
    </row>
  </sheetData>
  <sheetProtection algorithmName="SHA-512" hashValue="eNLhEgFe624v2whBHXNDSwX231+H5cqTCFw9v9SN9z2cTeD5NOLPQF9LvMif8UZq0ZodOuAvXeWcy2phABlg2g==" saltValue="QCJncShu++Y439PYT92JUA==" spinCount="100000" sheet="1" objects="1" scenarios="1"/>
  <protectedRanges>
    <protectedRange sqref="C7:L75" name="Bereich1"/>
  </protectedRanges>
  <mergeCells count="1">
    <mergeCell ref="A56:B56"/>
  </mergeCells>
  <phoneticPr fontId="15" type="noConversion"/>
  <pageMargins left="0.70866141732283472" right="0.70866141732283472" top="0.78740157480314965" bottom="0.78740157480314965" header="0.31496062992125984" footer="0.31496062992125984"/>
  <pageSetup paperSize="9" scale="76" fitToHeight="0" orientation="landscape" r:id="rId1"/>
  <headerFooter>
    <oddHeader>&amp;LBFE-MP&amp;C &amp;A&amp;R&amp;D</oddHeader>
    <oddFooter>&amp;L&amp;F, &amp;T&amp;RS. &amp;P / &amp;N</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0">
    <tabColor theme="7" tint="0.39997558519241921"/>
    <pageSetUpPr fitToPage="1"/>
  </sheetPr>
  <dimension ref="A1:AC131"/>
  <sheetViews>
    <sheetView zoomScale="85" zoomScaleNormal="85" workbookViewId="0">
      <selection activeCell="M13" sqref="M13:U15"/>
    </sheetView>
  </sheetViews>
  <sheetFormatPr baseColWidth="10" defaultColWidth="11.453125" defaultRowHeight="12.5" outlineLevelCol="1" x14ac:dyDescent="0.25"/>
  <cols>
    <col min="1" max="1" width="11" customWidth="1"/>
    <col min="2" max="2" width="40.54296875" style="23" customWidth="1"/>
    <col min="3" max="3" width="10.54296875" style="23" customWidth="1"/>
    <col min="4" max="4" width="18.54296875" style="23" customWidth="1"/>
    <col min="5" max="7" width="18.54296875" style="23" hidden="1" customWidth="1"/>
    <col min="8" max="9" width="13.26953125" style="23" customWidth="1"/>
    <col min="10" max="10" width="13.453125" customWidth="1"/>
    <col min="11" max="11" width="13.54296875" customWidth="1"/>
    <col min="12" max="14" width="11.7265625" customWidth="1"/>
    <col min="15" max="15" width="13" customWidth="1"/>
    <col min="16" max="17" width="11.7265625" customWidth="1"/>
    <col min="18" max="18" width="12.54296875" customWidth="1"/>
    <col min="19" max="19" width="14.7265625" customWidth="1"/>
    <col min="20" max="20" width="11.54296875" customWidth="1"/>
    <col min="21" max="21" width="16.453125" customWidth="1"/>
    <col min="22" max="23" width="16.453125" hidden="1" customWidth="1" outlineLevel="1"/>
    <col min="24" max="24" width="11.453125" hidden="1" customWidth="1" outlineLevel="1"/>
    <col min="25" max="25" width="23.54296875" hidden="1" customWidth="1" outlineLevel="1"/>
    <col min="26" max="26" width="5.54296875" customWidth="1" collapsed="1"/>
    <col min="27" max="27" width="8.54296875" hidden="1" customWidth="1"/>
  </cols>
  <sheetData>
    <row r="1" spans="1:29" ht="20" x14ac:dyDescent="0.4">
      <c r="A1" s="441" t="str">
        <f ca="1">IF(B14=Dropdown!$AI$6,A2,VLOOKUP(B14,Dropdown!$AI$6:$AI$136,1,FALSE))</f>
        <v>IE1</v>
      </c>
      <c r="B1" s="442"/>
      <c r="C1" s="443"/>
      <c r="D1" s="443"/>
      <c r="E1" s="442"/>
      <c r="F1" s="442"/>
      <c r="G1" s="442"/>
      <c r="H1" s="442"/>
      <c r="I1" s="442"/>
      <c r="J1" s="49"/>
      <c r="K1" s="49"/>
      <c r="L1" s="49"/>
      <c r="M1" s="49"/>
      <c r="N1" s="49"/>
      <c r="O1" s="49"/>
      <c r="P1" s="49"/>
      <c r="Q1" s="49"/>
      <c r="R1" s="49"/>
      <c r="S1" s="49"/>
      <c r="T1" s="49"/>
      <c r="U1" s="49"/>
      <c r="V1" s="49"/>
      <c r="W1" s="49"/>
      <c r="X1" s="49"/>
      <c r="Y1" s="49"/>
    </row>
    <row r="2" spans="1:29" ht="15.5" x14ac:dyDescent="0.35">
      <c r="A2" s="290" t="str">
        <f ca="1">IF(D17="",IF(B14=Dropdown!$AI$6,CONCATENATE(OFFSET(Sprachen!A369,0,'Informazioni generali'!$B$4-1,1,1),_xlfn.SHEET()-9),VLOOKUP($B$14,Dropdown!$AI$6:$AJ$136,2,FALSE)),D17)</f>
        <v>IE1</v>
      </c>
      <c r="B2" s="23" t="str">
        <f ca="1">CONCATENATE(Richiedente!$A$4,": ",Richiedente!$B$4)</f>
        <v>N. domanda: MP.25.xxx</v>
      </c>
      <c r="C2" s="444"/>
      <c r="D2"/>
      <c r="E2" s="445"/>
      <c r="F2" s="445"/>
      <c r="G2" s="445"/>
      <c r="H2" s="27"/>
      <c r="I2"/>
      <c r="J2" s="27"/>
      <c r="K2" s="27"/>
      <c r="L2" s="27"/>
      <c r="M2" s="27"/>
      <c r="N2" s="27"/>
      <c r="O2" s="27"/>
      <c r="P2" s="27"/>
      <c r="Q2" s="445"/>
      <c r="R2" s="27"/>
      <c r="U2" s="65"/>
      <c r="V2" s="65"/>
      <c r="W2" s="65"/>
    </row>
    <row r="3" spans="1:29" ht="15.5" x14ac:dyDescent="0.35">
      <c r="A3" s="290"/>
      <c r="B3" s="444"/>
      <c r="C3" s="444"/>
      <c r="D3"/>
      <c r="E3" s="445"/>
      <c r="F3" s="445"/>
      <c r="G3" s="445"/>
      <c r="H3" s="27"/>
      <c r="I3" s="446"/>
      <c r="J3" s="27"/>
      <c r="K3" s="27"/>
      <c r="L3" s="27"/>
      <c r="M3" s="27"/>
      <c r="N3" s="27"/>
      <c r="O3" s="27"/>
      <c r="P3" s="27"/>
      <c r="Q3" s="445"/>
      <c r="R3" s="27"/>
      <c r="U3" s="65"/>
      <c r="V3" s="65"/>
      <c r="W3" s="65"/>
    </row>
    <row r="4" spans="1:29" ht="18" x14ac:dyDescent="0.35">
      <c r="A4" s="447" t="str">
        <f ca="1">OFFSET(Sprachen!A351,0,'Informazioni generali'!$B$4-1,1,1)</f>
        <v>Procura e autorizzazione al rilascio di informazioni</v>
      </c>
      <c r="B4"/>
      <c r="C4" s="448"/>
      <c r="D4"/>
      <c r="E4" s="139"/>
      <c r="F4"/>
      <c r="G4" s="142"/>
      <c r="H4"/>
      <c r="I4"/>
    </row>
    <row r="5" spans="1:29" ht="30.75" customHeight="1" x14ac:dyDescent="0.25">
      <c r="B5" s="449" t="str">
        <f ca="1">OFFSET(Sprachen!A352,0,'Informazioni generali'!$B$4-1,1,1)</f>
        <v>Il richiedente è rappresentante di una centrale elettrica</v>
      </c>
      <c r="C5" s="439"/>
      <c r="D5" s="343" t="s">
        <v>1607</v>
      </c>
      <c r="E5"/>
      <c r="F5"/>
      <c r="G5"/>
      <c r="H5" s="666" t="str">
        <f ca="1">OFFSET(Sprachen!A356,0,'Informazioni generali'!$B$4-1,1,1)</f>
        <v xml:space="preserve">Se il richiedente non è la persona autorizzata della centrale, ma ha è coinvolto nella centrale, si prega di non barrare la casella nella cella C5. I dati specifi della centrale elettrica sono automaticamente ripresi dal rappresentante della centrale durante l'analisi della domanda. </v>
      </c>
      <c r="I5" s="666"/>
      <c r="J5" s="666"/>
      <c r="K5" s="666"/>
      <c r="L5" s="666"/>
      <c r="M5" s="666"/>
      <c r="N5" s="666"/>
      <c r="O5" s="666"/>
      <c r="P5" s="666"/>
      <c r="Q5" s="666"/>
      <c r="R5" s="666"/>
      <c r="S5" s="666"/>
      <c r="T5" s="666"/>
      <c r="U5" s="666"/>
    </row>
    <row r="6" spans="1:29" ht="18" customHeight="1" x14ac:dyDescent="0.25">
      <c r="B6" s="664" t="str">
        <f ca="1">OFFSET(Sprachen!A353,0,'Informazioni generali'!$B$4-1,1,1)</f>
        <v>Persona autorizzata a fornire informazioni su questa KW</v>
      </c>
      <c r="C6" s="664"/>
      <c r="D6" s="667" t="str">
        <f ca="1">OFFSET(Sprachen!A357,0,'Informazioni generali'!$B$4-1,1,1)</f>
        <v>Nome</v>
      </c>
      <c r="E6"/>
      <c r="F6"/>
      <c r="G6"/>
      <c r="H6" s="586"/>
      <c r="I6" s="586"/>
      <c r="J6" s="586"/>
      <c r="K6" s="585" t="str">
        <f ca="1">OFFSET(Sprachen!A358,0,'Informazioni generali'!$B$4-1,1,1)</f>
        <v>Organizzazione</v>
      </c>
      <c r="L6" s="586"/>
      <c r="M6" s="586"/>
      <c r="N6" s="586"/>
      <c r="O6" s="585" t="str">
        <f ca="1">OFFSET(Sprachen!A359,0,'Informazioni generali'!$B$4-1,1,1)</f>
        <v>Indirizzo e-mail</v>
      </c>
      <c r="P6" s="586"/>
      <c r="Q6" s="586"/>
      <c r="R6" s="586"/>
      <c r="S6" s="585" t="str">
        <f ca="1">OFFSET(Sprachen!A360,0,'Informazioni generali'!$B$4-1,1,1)</f>
        <v>N. di telefono fisso</v>
      </c>
      <c r="T6" s="586"/>
      <c r="U6" s="586"/>
    </row>
    <row r="7" spans="1:29" ht="17.25" customHeight="1" x14ac:dyDescent="0.25">
      <c r="B7" s="664" t="str">
        <f ca="1">OFFSET(Sprachen!A354,0,'Informazioni generali'!$B$4-1,1,1)</f>
        <v>Persona delegata avente diritto all'informazione</v>
      </c>
      <c r="C7" s="664"/>
      <c r="D7" s="667"/>
      <c r="E7"/>
      <c r="F7"/>
      <c r="G7"/>
      <c r="H7" s="586"/>
      <c r="I7" s="586"/>
      <c r="J7" s="586"/>
      <c r="K7" s="585"/>
      <c r="L7" s="586"/>
      <c r="M7" s="586"/>
      <c r="N7" s="586"/>
      <c r="O7" s="585"/>
      <c r="P7" s="586"/>
      <c r="Q7" s="586"/>
      <c r="R7" s="586"/>
      <c r="S7" s="585"/>
      <c r="T7" s="586"/>
      <c r="U7" s="586"/>
      <c r="V7" s="55"/>
      <c r="Y7" s="55"/>
      <c r="Z7" s="55"/>
      <c r="AA7" s="55"/>
      <c r="AC7" s="97"/>
    </row>
    <row r="8" spans="1:29" ht="39" hidden="1" customHeight="1" x14ac:dyDescent="0.25">
      <c r="B8" s="570" t="str">
        <f ca="1">OFFSET(Sprachen!A355,0,'Informazioni generali'!$B$4-1,1,1)</f>
        <v>Per l'esame della domanda, l'UFE può prendere in consegna i dati e le informazioni del rappresentante autorizzato della centrale:</v>
      </c>
      <c r="C8" s="572"/>
      <c r="D8" s="207" t="str">
        <f ca="1">OFFSET(Sprachen!A361,0,'Informazioni generali'!$B$4-1,1,1)</f>
        <v>N. domanda</v>
      </c>
      <c r="E8" s="44"/>
      <c r="F8" s="44"/>
      <c r="G8" s="44"/>
      <c r="H8" s="665"/>
      <c r="I8" s="665"/>
      <c r="J8" s="665"/>
      <c r="K8" s="207" t="str">
        <f ca="1">OFFSET(Sprachen!A362,0,'Informazioni generali'!$B$4-1,1,1)</f>
        <v>Data</v>
      </c>
      <c r="L8" s="665"/>
      <c r="M8" s="665"/>
      <c r="N8" s="665"/>
    </row>
    <row r="9" spans="1:29" x14ac:dyDescent="0.25">
      <c r="B9"/>
      <c r="C9"/>
      <c r="D9"/>
      <c r="E9"/>
      <c r="F9"/>
      <c r="G9"/>
      <c r="H9"/>
      <c r="I9"/>
    </row>
    <row r="10" spans="1:29" ht="18" x14ac:dyDescent="0.25">
      <c r="A10" s="447" t="str">
        <f ca="1">OFFSET(Sprachen!A363,0,'Informazioni generali'!$B$4-1,1,1)</f>
        <v>A. Dati inerenti all'impianto e alle centrali</v>
      </c>
      <c r="Y10" s="55"/>
      <c r="Z10" s="55"/>
      <c r="AA10" s="55"/>
      <c r="AC10" s="97"/>
    </row>
    <row r="11" spans="1:29" ht="15.5" x14ac:dyDescent="0.35">
      <c r="A11" s="450"/>
      <c r="B11" s="450"/>
      <c r="C11" s="450"/>
      <c r="D11" s="450"/>
      <c r="E11" s="450"/>
      <c r="F11" s="450"/>
      <c r="G11" s="450"/>
      <c r="H11" s="450"/>
      <c r="I11" s="450"/>
      <c r="J11" s="450"/>
      <c r="K11" s="450"/>
      <c r="L11" s="450"/>
      <c r="M11" s="450"/>
      <c r="N11" s="450"/>
      <c r="O11" s="450"/>
      <c r="P11" s="450"/>
      <c r="Q11" s="450"/>
      <c r="R11" s="450"/>
      <c r="S11" s="450"/>
      <c r="T11" s="450"/>
      <c r="U11" s="450"/>
      <c r="V11" s="450"/>
      <c r="W11" s="450"/>
      <c r="X11" s="450"/>
      <c r="Y11" s="450"/>
    </row>
    <row r="12" spans="1:29" ht="26" x14ac:dyDescent="0.25">
      <c r="A12" s="451" t="str">
        <f ca="1">OFFSET(Sprachen!A364,0,'Informazioni generali'!$B$4-1,1,1)</f>
        <v>Codice</v>
      </c>
      <c r="B12" s="653" t="str">
        <f ca="1">OFFSET(Sprachen!A365,0,'Informazioni generali'!$B$4-1,1,1)</f>
        <v>A1. Dati dell'impianto</v>
      </c>
      <c r="C12" s="654"/>
      <c r="D12" s="655"/>
      <c r="E12" s="641" t="s">
        <v>416</v>
      </c>
      <c r="F12" s="642"/>
      <c r="G12" s="643"/>
      <c r="H12" s="682" t="str">
        <f ca="1">OFFSET(Sprachen!A366,0,'Informazioni generali'!$B$4-1,1,1)</f>
        <v>Commenti UFE</v>
      </c>
      <c r="I12" s="683"/>
      <c r="J12" s="683"/>
      <c r="K12" s="683"/>
      <c r="L12" s="684"/>
      <c r="M12" s="648" t="str">
        <f ca="1">OFFSET(Sprachen!A367,0,'Informazioni generali'!$B$4-1,1,1)</f>
        <v>Commenti richiedente</v>
      </c>
      <c r="N12" s="648"/>
      <c r="O12" s="648"/>
      <c r="P12" s="648"/>
      <c r="Q12" s="648"/>
      <c r="R12" s="648"/>
      <c r="S12" s="648"/>
      <c r="T12" s="648"/>
      <c r="U12" s="648"/>
      <c r="V12" s="454" t="str">
        <f ca="1">OFFSET(Sprachen!A511,0,'Informazioni generali'!$B$4-1,1,1)</f>
        <v>Esame plausiblità</v>
      </c>
      <c r="W12" s="455" t="str">
        <f ca="1">OFFSET(Sprachen!A512,0,'Informazioni generali'!$B$4-1,1,1)</f>
        <v>Osservazioni plausibilità</v>
      </c>
      <c r="X12" s="454" t="str">
        <f ca="1">OFFSET(Sprachen!A513,0,'Informazioni generali'!$B$4-1,1,1)</f>
        <v>Esame materiale</v>
      </c>
      <c r="Y12" s="455" t="str">
        <f ca="1">OFFSET(Sprachen!A514,0,'Informazioni generali'!$B$4-1,1,1)</f>
        <v>Commenti esame materiale</v>
      </c>
    </row>
    <row r="13" spans="1:29" ht="20" x14ac:dyDescent="0.25">
      <c r="A13" s="719" t="str">
        <f ca="1">CONCATENATE($A$2," / ",AA14)</f>
        <v>IE1 / 1</v>
      </c>
      <c r="B13" s="457" t="str">
        <f ca="1">OFFSET(Sprachen!A368,0,'Informazioni generali'!$B$4-1,1,1)</f>
        <v>Nome dell'impianto</v>
      </c>
      <c r="C13" s="592"/>
      <c r="D13" s="723" t="str">
        <f ca="1">A2</f>
        <v>IE1</v>
      </c>
      <c r="E13" s="458"/>
      <c r="F13" s="458"/>
      <c r="G13" s="458"/>
      <c r="H13" s="726" t="str">
        <f ca="1">OFFSET(Sprachen!A477,0,'Informazioni generali'!$B$4-1,1,1)</f>
        <v>Si prega dapprima di inserire la produzione di energia nel foglio di calcolo E_prod_Eingabe per questa centrale elettrica! Se il richiedente non è rappresentante della centrale, i dati vengono automaticamente acquisiti dalla centrale elettrica del rappresentante durante la revisione della domanda. Il richiedente deve solo riempire i campi ridotti. Le cifre chiave che finiscono in -G devono essere riprese dal rappresentante della centrale. La capacità lorda è decisiva per il MP, per cui le centrale con una capacità installata di 10 MW o più possono apparire nella lista.</v>
      </c>
      <c r="I13" s="727"/>
      <c r="J13" s="727"/>
      <c r="K13" s="727"/>
      <c r="L13" s="728"/>
      <c r="M13" s="660"/>
      <c r="N13" s="661"/>
      <c r="O13" s="661"/>
      <c r="P13" s="661"/>
      <c r="Q13" s="661"/>
      <c r="R13" s="661"/>
      <c r="S13" s="661"/>
      <c r="T13" s="661"/>
      <c r="U13" s="662"/>
      <c r="V13" s="737"/>
      <c r="W13" s="619"/>
      <c r="X13" s="594" t="s">
        <v>179</v>
      </c>
      <c r="Y13" s="619"/>
    </row>
    <row r="14" spans="1:29" ht="117" customHeight="1" x14ac:dyDescent="0.25">
      <c r="A14" s="720"/>
      <c r="B14" s="381" t="s">
        <v>964</v>
      </c>
      <c r="C14" s="722"/>
      <c r="D14" s="724"/>
      <c r="E14" s="404" t="s">
        <v>1612</v>
      </c>
      <c r="F14" s="404" t="s">
        <v>424</v>
      </c>
      <c r="G14" s="404" t="s">
        <v>417</v>
      </c>
      <c r="H14" s="729"/>
      <c r="I14" s="618"/>
      <c r="J14" s="618"/>
      <c r="K14" s="618"/>
      <c r="L14" s="730"/>
      <c r="M14" s="731"/>
      <c r="N14" s="732"/>
      <c r="O14" s="732"/>
      <c r="P14" s="732"/>
      <c r="Q14" s="732"/>
      <c r="R14" s="732"/>
      <c r="S14" s="732"/>
      <c r="T14" s="732"/>
      <c r="U14" s="733"/>
      <c r="V14" s="738"/>
      <c r="W14" s="710"/>
      <c r="X14" s="712"/>
      <c r="Y14" s="710"/>
      <c r="AA14">
        <v>1</v>
      </c>
    </row>
    <row r="15" spans="1:29" ht="21.75" customHeight="1" x14ac:dyDescent="0.25">
      <c r="A15" s="721"/>
      <c r="B15" s="293"/>
      <c r="C15" s="593"/>
      <c r="D15" s="725"/>
      <c r="E15" s="404"/>
      <c r="F15" s="404"/>
      <c r="G15" s="404"/>
      <c r="H15" s="694" t="str">
        <f ca="1">OFFSET(Sprachen!A478,0,'Informazioni generali'!$B$4-1,1,1)</f>
        <v>Se la KW non è disponibile nella lista, si prega di spuntare:</v>
      </c>
      <c r="I15" s="695"/>
      <c r="J15" s="695"/>
      <c r="K15" s="695"/>
      <c r="L15" s="440"/>
      <c r="M15" s="734"/>
      <c r="N15" s="735"/>
      <c r="O15" s="735"/>
      <c r="P15" s="735"/>
      <c r="Q15" s="735"/>
      <c r="R15" s="735"/>
      <c r="S15" s="735"/>
      <c r="T15" s="735"/>
      <c r="U15" s="736"/>
      <c r="V15" s="739"/>
      <c r="W15" s="711"/>
      <c r="X15" s="595"/>
      <c r="Y15" s="711"/>
    </row>
    <row r="16" spans="1:29" ht="38.15" hidden="1" customHeight="1" x14ac:dyDescent="0.25">
      <c r="A16" s="459" t="str">
        <f ca="1">CONCATENATE($A$2," / ",AA16)</f>
        <v>IE1 / 1-G1</v>
      </c>
      <c r="B16" s="649" t="str">
        <f ca="1">OFFSET(Sprachen!A370,0,'Informazioni generali'!$B$4-1,1,1)</f>
        <v>Nome dell'impianto (il richiedente deve specificare, se non è nell'elenco)</v>
      </c>
      <c r="C16" s="649"/>
      <c r="D16" s="384"/>
      <c r="E16" s="344"/>
      <c r="F16" s="344"/>
      <c r="G16" s="344"/>
      <c r="H16" s="697" t="str">
        <f ca="1">OFFSET(Sprachen!A479,0,'Informazioni generali'!$B$4-1,1,1)</f>
        <v>Inserire solo se la centrale elettrica non è nella lista</v>
      </c>
      <c r="I16" s="697"/>
      <c r="J16" s="697"/>
      <c r="K16" s="697"/>
      <c r="L16" s="698"/>
      <c r="M16" s="701"/>
      <c r="N16" s="701"/>
      <c r="O16" s="701"/>
      <c r="P16" s="701"/>
      <c r="Q16" s="701"/>
      <c r="R16" s="701"/>
      <c r="S16" s="701"/>
      <c r="T16" s="701"/>
      <c r="U16" s="702"/>
      <c r="V16" s="438"/>
      <c r="W16" s="437"/>
      <c r="X16" s="438"/>
      <c r="Y16" s="159"/>
      <c r="AA16" s="461" t="s">
        <v>523</v>
      </c>
    </row>
    <row r="17" spans="1:27" ht="44.15" hidden="1" customHeight="1" x14ac:dyDescent="0.25">
      <c r="A17" s="462" t="str">
        <f ca="1">CONCATENATE($A$2," / ",AA17)</f>
        <v>IE1 / 1-G2</v>
      </c>
      <c r="B17" s="649" t="str">
        <f ca="1">OFFSET(Sprachen!A371,0,'Informazioni generali'!$B$4-1,1,1)</f>
        <v>Abbreviazione proposta (il richiedente deve specificare, se non è nell'elenco)</v>
      </c>
      <c r="C17" s="649"/>
      <c r="D17" s="385"/>
      <c r="E17" s="345"/>
      <c r="F17" s="345"/>
      <c r="G17" s="345"/>
      <c r="H17" s="699" t="str">
        <f ca="1">OFFSET(Sprachen!A480,0,'Informazioni generali'!$B$4-1,1,1)</f>
        <v xml:space="preserve">Si prega di inserire solo se la centrale non è inclusa nella lista. Impostare di nuovo la selezione su "Please select" in modo da adottare l'abbreviazione suggerita. </v>
      </c>
      <c r="I17" s="699"/>
      <c r="J17" s="699"/>
      <c r="K17" s="699"/>
      <c r="L17" s="700"/>
      <c r="M17" s="703"/>
      <c r="N17" s="703"/>
      <c r="O17" s="703"/>
      <c r="P17" s="703"/>
      <c r="Q17" s="703"/>
      <c r="R17" s="703"/>
      <c r="S17" s="703"/>
      <c r="T17" s="703"/>
      <c r="U17" s="704"/>
      <c r="V17" s="346"/>
      <c r="W17" s="207"/>
      <c r="X17" s="346"/>
      <c r="Y17" s="44"/>
      <c r="AA17" s="463" t="s">
        <v>524</v>
      </c>
    </row>
    <row r="18" spans="1:27" x14ac:dyDescent="0.25">
      <c r="A18" s="464" t="str">
        <f t="shared" ref="A18:A45" ca="1" si="0">CONCATENATE($A$2," / ",AA18)</f>
        <v>IE1 / 2</v>
      </c>
      <c r="B18" s="159" t="str">
        <f ca="1">OFFSET(Sprachen!A372,0,'Informazioni generali'!$B$4-1,1,1)</f>
        <v>Comune di ubicazione</v>
      </c>
      <c r="C18" s="465"/>
      <c r="D18" s="347"/>
      <c r="E18" s="466"/>
      <c r="F18" s="466"/>
      <c r="G18" s="466"/>
      <c r="H18" s="652"/>
      <c r="I18" s="652"/>
      <c r="J18" s="652"/>
      <c r="K18" s="652"/>
      <c r="L18" s="652"/>
      <c r="M18" s="679"/>
      <c r="N18" s="679"/>
      <c r="O18" s="679"/>
      <c r="P18" s="679"/>
      <c r="Q18" s="679"/>
      <c r="R18" s="679"/>
      <c r="S18" s="679"/>
      <c r="T18" s="679"/>
      <c r="U18" s="679"/>
      <c r="V18" s="346"/>
      <c r="W18" s="207"/>
      <c r="X18" s="346" t="s">
        <v>179</v>
      </c>
      <c r="Y18" s="44"/>
      <c r="AA18">
        <f>+AA14+1</f>
        <v>2</v>
      </c>
    </row>
    <row r="19" spans="1:27" x14ac:dyDescent="0.25">
      <c r="A19" s="464" t="str">
        <f t="shared" ca="1" si="0"/>
        <v>IE1 / 3</v>
      </c>
      <c r="B19" s="159" t="str">
        <f ca="1">OFFSET(Sprachen!A373,0,'Informazioni generali'!$B$4-1,1,1)</f>
        <v>Cantone di ubicazione</v>
      </c>
      <c r="C19" s="467"/>
      <c r="D19" s="113"/>
      <c r="E19" s="468"/>
      <c r="F19" s="468"/>
      <c r="G19" s="468"/>
      <c r="H19" s="646"/>
      <c r="I19" s="646"/>
      <c r="J19" s="646"/>
      <c r="K19" s="646"/>
      <c r="L19" s="646"/>
      <c r="M19" s="679"/>
      <c r="N19" s="679"/>
      <c r="O19" s="679"/>
      <c r="P19" s="679"/>
      <c r="Q19" s="679"/>
      <c r="R19" s="679"/>
      <c r="S19" s="679"/>
      <c r="T19" s="679"/>
      <c r="U19" s="679"/>
      <c r="V19" s="346"/>
      <c r="W19" s="207"/>
      <c r="X19" s="346" t="s">
        <v>179</v>
      </c>
      <c r="Y19" s="44"/>
      <c r="AA19">
        <f t="shared" ref="AA19:AA45" si="1">+AA18+1</f>
        <v>3</v>
      </c>
    </row>
    <row r="20" spans="1:27" ht="46.5" customHeight="1" x14ac:dyDescent="0.25">
      <c r="A20" s="464" t="str">
        <f t="shared" ca="1" si="0"/>
        <v>IE1 / 4</v>
      </c>
      <c r="B20" s="465" t="str">
        <f ca="1">OFFSET(Sprachen!A374,0,'Informazioni generali'!$B$4-1,1,1)</f>
        <v>Diritto di utilizzazione</v>
      </c>
      <c r="C20" s="467"/>
      <c r="D20" s="113"/>
      <c r="E20" s="468"/>
      <c r="F20" s="468"/>
      <c r="G20" s="468"/>
      <c r="H20" s="690" t="str">
        <f ca="1">OFFSET(Sprachen!A481,0,'Informazioni generali'!$B$4-1,1,1)</f>
        <v>Allegare alla domanda contratto che attesta il diritto di utilizzazione.
Qualora né concessione né diritto acquisito, specificare nei commenti.</v>
      </c>
      <c r="I20" s="690"/>
      <c r="J20" s="690"/>
      <c r="K20" s="690"/>
      <c r="L20" s="690"/>
      <c r="M20" s="679"/>
      <c r="N20" s="679"/>
      <c r="O20" s="679"/>
      <c r="P20" s="679"/>
      <c r="Q20" s="679"/>
      <c r="R20" s="679"/>
      <c r="S20" s="679"/>
      <c r="T20" s="679"/>
      <c r="U20" s="679"/>
      <c r="V20" s="346"/>
      <c r="W20" s="207"/>
      <c r="X20" s="346" t="s">
        <v>179</v>
      </c>
      <c r="Y20" s="44"/>
      <c r="AA20">
        <f t="shared" si="1"/>
        <v>4</v>
      </c>
    </row>
    <row r="21" spans="1:27" ht="12.75" customHeight="1" x14ac:dyDescent="0.25">
      <c r="A21" s="464" t="str">
        <f t="shared" ca="1" si="0"/>
        <v>IE1 / 5</v>
      </c>
      <c r="B21" s="159" t="str">
        <f ca="1">OFFSET(Sprachen!A375,0,'Informazioni generali'!$B$4-1,1,1)</f>
        <v>Data inizio diritto di utilizzazione</v>
      </c>
      <c r="C21" s="467" t="s">
        <v>45</v>
      </c>
      <c r="D21" s="348"/>
      <c r="E21" s="469"/>
      <c r="F21" s="469"/>
      <c r="G21" s="469"/>
      <c r="H21" s="691" t="str">
        <f ca="1">OFFSET(Sprachen!A482,0,'Informazioni generali'!$B$4-1,1,1)</f>
        <v>Al più presto alla fine in caso di differenze specifiche delle centrali.</v>
      </c>
      <c r="I21" s="692"/>
      <c r="J21" s="692"/>
      <c r="K21" s="692"/>
      <c r="L21" s="693"/>
      <c r="M21" s="679"/>
      <c r="N21" s="679"/>
      <c r="O21" s="679"/>
      <c r="P21" s="679"/>
      <c r="Q21" s="679"/>
      <c r="R21" s="679"/>
      <c r="S21" s="679"/>
      <c r="T21" s="679"/>
      <c r="U21" s="679"/>
      <c r="V21" s="346"/>
      <c r="W21" s="207"/>
      <c r="X21" s="346" t="s">
        <v>179</v>
      </c>
      <c r="Y21" s="44"/>
      <c r="AA21">
        <f t="shared" si="1"/>
        <v>5</v>
      </c>
    </row>
    <row r="22" spans="1:27" ht="12.75" customHeight="1" x14ac:dyDescent="0.25">
      <c r="A22" s="464" t="str">
        <f t="shared" ca="1" si="0"/>
        <v>IE1 / 6</v>
      </c>
      <c r="B22" s="159" t="str">
        <f ca="1">OFFSET(Sprachen!A376,0,'Informazioni generali'!$B$4-1,1,1)</f>
        <v>Fine del diritto di utilizzazione</v>
      </c>
      <c r="C22" s="467" t="s">
        <v>45</v>
      </c>
      <c r="D22" s="348"/>
      <c r="E22" s="469"/>
      <c r="F22" s="469"/>
      <c r="G22" s="469"/>
      <c r="H22" s="694"/>
      <c r="I22" s="695"/>
      <c r="J22" s="695"/>
      <c r="K22" s="695"/>
      <c r="L22" s="696"/>
      <c r="M22" s="679"/>
      <c r="N22" s="679"/>
      <c r="O22" s="679"/>
      <c r="P22" s="679"/>
      <c r="Q22" s="679"/>
      <c r="R22" s="679"/>
      <c r="S22" s="679"/>
      <c r="T22" s="679"/>
      <c r="U22" s="679"/>
      <c r="V22" s="346"/>
      <c r="W22" s="207"/>
      <c r="X22" s="346" t="s">
        <v>179</v>
      </c>
      <c r="Y22" s="44" t="s">
        <v>586</v>
      </c>
      <c r="AA22">
        <f t="shared" si="1"/>
        <v>6</v>
      </c>
    </row>
    <row r="23" spans="1:27" x14ac:dyDescent="0.25">
      <c r="A23" s="464" t="str">
        <f t="shared" ca="1" si="0"/>
        <v>IE1 / 7</v>
      </c>
      <c r="B23" s="159" t="str">
        <f ca="1">OFFSET(Sprachen!A377,0,'Informazioni generali'!$B$4-1,1,1)</f>
        <v>Numero di centrali</v>
      </c>
      <c r="C23" s="467" t="s">
        <v>46</v>
      </c>
      <c r="D23" s="425"/>
      <c r="E23" s="245"/>
      <c r="F23" s="245"/>
      <c r="G23" s="245"/>
      <c r="H23" s="646"/>
      <c r="I23" s="646"/>
      <c r="J23" s="646"/>
      <c r="K23" s="646"/>
      <c r="L23" s="646"/>
      <c r="M23" s="689"/>
      <c r="N23" s="679"/>
      <c r="O23" s="679"/>
      <c r="P23" s="679"/>
      <c r="Q23" s="679"/>
      <c r="R23" s="679"/>
      <c r="S23" s="679"/>
      <c r="T23" s="679"/>
      <c r="U23" s="679"/>
      <c r="V23" s="346"/>
      <c r="W23" s="207"/>
      <c r="X23" s="346" t="s">
        <v>179</v>
      </c>
      <c r="Y23" s="44"/>
      <c r="AA23">
        <f t="shared" si="1"/>
        <v>7</v>
      </c>
    </row>
    <row r="24" spans="1:27" x14ac:dyDescent="0.25">
      <c r="A24" s="464" t="str">
        <f t="shared" ca="1" si="0"/>
        <v>IE1 / 8</v>
      </c>
      <c r="B24" s="159" t="str">
        <f ca="1">OFFSET(Sprachen!A378,0,'Informazioni generali'!$B$4-1,1,1)</f>
        <v>Quota appartenente alla sovranità svizzera</v>
      </c>
      <c r="C24" s="467" t="s">
        <v>4</v>
      </c>
      <c r="D24" s="349"/>
      <c r="E24" s="470"/>
      <c r="F24" s="470"/>
      <c r="G24" s="470"/>
      <c r="H24" s="646"/>
      <c r="I24" s="646"/>
      <c r="J24" s="646"/>
      <c r="K24" s="646"/>
      <c r="L24" s="646"/>
      <c r="M24" s="679"/>
      <c r="N24" s="679"/>
      <c r="O24" s="679"/>
      <c r="P24" s="679"/>
      <c r="Q24" s="679"/>
      <c r="R24" s="679"/>
      <c r="S24" s="679"/>
      <c r="T24" s="679"/>
      <c r="U24" s="679"/>
      <c r="V24" s="346"/>
      <c r="W24" s="207"/>
      <c r="X24" s="346" t="s">
        <v>179</v>
      </c>
      <c r="Y24" s="44"/>
      <c r="AA24">
        <f t="shared" si="1"/>
        <v>8</v>
      </c>
    </row>
    <row r="25" spans="1:27" x14ac:dyDescent="0.25">
      <c r="A25" s="464" t="str">
        <f t="shared" ca="1" si="0"/>
        <v>IE1 / 9</v>
      </c>
      <c r="B25" s="159" t="str">
        <f ca="1">OFFSET(Sprachen!A379,0,'Informazioni generali'!$B$4-1,1,1)</f>
        <v>Potenza meccanica lorda media</v>
      </c>
      <c r="C25" s="467" t="s">
        <v>6</v>
      </c>
      <c r="D25" s="101">
        <f>D51</f>
        <v>0</v>
      </c>
      <c r="E25" s="240"/>
      <c r="F25" s="240"/>
      <c r="G25" s="240"/>
      <c r="H25" s="646"/>
      <c r="I25" s="646"/>
      <c r="J25" s="646"/>
      <c r="K25" s="646"/>
      <c r="L25" s="646"/>
      <c r="M25" s="679"/>
      <c r="N25" s="679"/>
      <c r="O25" s="679"/>
      <c r="P25" s="679"/>
      <c r="Q25" s="679"/>
      <c r="R25" s="679"/>
      <c r="S25" s="679"/>
      <c r="T25" s="679"/>
      <c r="U25" s="679"/>
      <c r="V25" s="214"/>
      <c r="W25" s="209"/>
      <c r="X25" s="214"/>
      <c r="Y25" s="214"/>
      <c r="AA25">
        <f t="shared" si="1"/>
        <v>9</v>
      </c>
    </row>
    <row r="26" spans="1:27" ht="33.75" customHeight="1" x14ac:dyDescent="0.25">
      <c r="A26" s="464" t="str">
        <f t="shared" ca="1" si="0"/>
        <v>IE1 / 10</v>
      </c>
      <c r="B26" s="465" t="str">
        <f ca="1">OFFSET(Sprachen!A380,0,'Informazioni generali'!$B$4-1,1,1)</f>
        <v>Sistema cantonale dei canoni per i diritti d'acqua</v>
      </c>
      <c r="C26" s="467" t="s">
        <v>360</v>
      </c>
      <c r="D26" s="350"/>
      <c r="E26" s="471"/>
      <c r="F26" s="471"/>
      <c r="G26" s="471"/>
      <c r="H26" s="690" t="str">
        <f ca="1">OFFSET(Sprachen!A483,0,'Informazioni generali'!$B$4-1,1,1)</f>
        <v>Indicare il canone per i diritti d'acqua o altre tasse cantonali equivalenti.</v>
      </c>
      <c r="I26" s="690"/>
      <c r="J26" s="690"/>
      <c r="K26" s="690"/>
      <c r="L26" s="690"/>
      <c r="M26" s="679"/>
      <c r="N26" s="679"/>
      <c r="O26" s="679"/>
      <c r="P26" s="679"/>
      <c r="Q26" s="679"/>
      <c r="R26" s="679"/>
      <c r="S26" s="679"/>
      <c r="T26" s="679"/>
      <c r="U26" s="679"/>
      <c r="V26" s="346"/>
      <c r="W26" s="207"/>
      <c r="X26" s="346" t="s">
        <v>179</v>
      </c>
      <c r="Y26" s="472" t="s">
        <v>179</v>
      </c>
      <c r="AA26">
        <f t="shared" si="1"/>
        <v>10</v>
      </c>
    </row>
    <row r="27" spans="1:27" x14ac:dyDescent="0.25">
      <c r="A27" s="464" t="str">
        <f t="shared" ca="1" si="0"/>
        <v>IE1 / 11</v>
      </c>
      <c r="B27" s="159" t="str">
        <f ca="1">OFFSET(Sprachen!A381,0,'Informazioni generali'!$B$4-1,1,1)</f>
        <v>Potenza installata delle turbine</v>
      </c>
      <c r="C27" s="467" t="s">
        <v>6</v>
      </c>
      <c r="D27" s="101">
        <f>D52</f>
        <v>0</v>
      </c>
      <c r="E27" s="240"/>
      <c r="F27" s="240"/>
      <c r="G27" s="240"/>
      <c r="H27" s="646"/>
      <c r="I27" s="646"/>
      <c r="J27" s="646"/>
      <c r="K27" s="646"/>
      <c r="L27" s="646"/>
      <c r="M27" s="679"/>
      <c r="N27" s="679"/>
      <c r="O27" s="679"/>
      <c r="P27" s="679"/>
      <c r="Q27" s="679"/>
      <c r="R27" s="679"/>
      <c r="S27" s="679"/>
      <c r="T27" s="679"/>
      <c r="U27" s="679"/>
      <c r="V27" s="214"/>
      <c r="W27" s="209"/>
      <c r="X27" s="214"/>
      <c r="Y27" s="214"/>
      <c r="AA27">
        <f t="shared" si="1"/>
        <v>11</v>
      </c>
    </row>
    <row r="28" spans="1:27" x14ac:dyDescent="0.25">
      <c r="A28" s="464" t="str">
        <f t="shared" ca="1" si="0"/>
        <v>IE1 / 12</v>
      </c>
      <c r="B28" s="159" t="str">
        <f ca="1">OFFSET(Sprachen!A382,0,'Informazioni generali'!$B$4-1,1,1)</f>
        <v>Potenza massima erogata dal generatore</v>
      </c>
      <c r="C28" s="467" t="s">
        <v>6</v>
      </c>
      <c r="D28" s="101">
        <f>D53</f>
        <v>0</v>
      </c>
      <c r="E28" s="240"/>
      <c r="F28" s="240"/>
      <c r="G28" s="240"/>
      <c r="H28" s="646"/>
      <c r="I28" s="646"/>
      <c r="J28" s="646"/>
      <c r="K28" s="646"/>
      <c r="L28" s="646"/>
      <c r="M28" s="679"/>
      <c r="N28" s="679"/>
      <c r="O28" s="679"/>
      <c r="P28" s="679"/>
      <c r="Q28" s="679"/>
      <c r="R28" s="679"/>
      <c r="S28" s="679"/>
      <c r="T28" s="679"/>
      <c r="U28" s="679"/>
      <c r="V28" s="214"/>
      <c r="W28" s="209"/>
      <c r="X28" s="214"/>
      <c r="Y28" s="214"/>
      <c r="AA28">
        <f t="shared" si="1"/>
        <v>12</v>
      </c>
    </row>
    <row r="29" spans="1:27" hidden="1" x14ac:dyDescent="0.25">
      <c r="A29" s="464" t="str">
        <f t="shared" ca="1" si="0"/>
        <v>IE1 / 12-G</v>
      </c>
      <c r="B29" s="159" t="str">
        <f ca="1">OFFSET(Sprachen!A383,0,'Informazioni generali'!$B$4-1,1,1)</f>
        <v>Potenza massima erogata dal generatore</v>
      </c>
      <c r="C29" s="467" t="s">
        <v>6</v>
      </c>
      <c r="D29" s="285"/>
      <c r="E29" s="240"/>
      <c r="F29" s="240"/>
      <c r="G29" s="240"/>
      <c r="H29" s="646"/>
      <c r="I29" s="646"/>
      <c r="J29" s="646"/>
      <c r="K29" s="646"/>
      <c r="L29" s="646"/>
      <c r="M29" s="679"/>
      <c r="N29" s="679"/>
      <c r="O29" s="679"/>
      <c r="P29" s="679"/>
      <c r="Q29" s="679"/>
      <c r="R29" s="679"/>
      <c r="S29" s="679"/>
      <c r="T29" s="679"/>
      <c r="U29" s="679"/>
      <c r="V29" s="214"/>
      <c r="W29" s="209"/>
      <c r="X29" s="214"/>
      <c r="Y29" s="214"/>
      <c r="AA29" s="463" t="s">
        <v>532</v>
      </c>
    </row>
    <row r="30" spans="1:27" x14ac:dyDescent="0.25">
      <c r="A30" s="464" t="str">
        <f t="shared" ca="1" si="0"/>
        <v>IE1 / 13</v>
      </c>
      <c r="B30" s="159" t="str">
        <f ca="1">OFFSET(Sprachen!A384,0,'Informazioni generali'!$B$4-1,1,1)</f>
        <v>Produzione lorda dell'anno 2024</v>
      </c>
      <c r="C30" s="467" t="s">
        <v>8</v>
      </c>
      <c r="D30" s="424">
        <f>D31+D32+D33</f>
        <v>0</v>
      </c>
      <c r="E30" s="241"/>
      <c r="F30" s="241"/>
      <c r="G30" s="241"/>
      <c r="H30" s="646"/>
      <c r="I30" s="646"/>
      <c r="J30" s="646"/>
      <c r="K30" s="646"/>
      <c r="L30" s="646"/>
      <c r="M30" s="679"/>
      <c r="N30" s="679"/>
      <c r="O30" s="679"/>
      <c r="P30" s="679"/>
      <c r="Q30" s="679"/>
      <c r="R30" s="679"/>
      <c r="S30" s="679"/>
      <c r="T30" s="679"/>
      <c r="U30" s="679"/>
      <c r="V30" s="214"/>
      <c r="W30" s="209"/>
      <c r="X30" s="214"/>
      <c r="Y30" s="214"/>
      <c r="AA30">
        <f>+AA28+1</f>
        <v>13</v>
      </c>
    </row>
    <row r="31" spans="1:27" ht="27.65" customHeight="1" x14ac:dyDescent="0.25">
      <c r="A31" s="464" t="str">
        <f t="shared" ca="1" si="0"/>
        <v>IE1 / 14</v>
      </c>
      <c r="B31" s="473" t="str">
        <f ca="1">OFFSET(Sprachen!A385,0,'Informazioni generali'!$B$4-1,1,1)</f>
        <v>Consumo proprio elettricità (esclusa energia di pompaggio)</v>
      </c>
      <c r="C31" s="467" t="s">
        <v>8</v>
      </c>
      <c r="D31" s="426"/>
      <c r="E31" s="474"/>
      <c r="F31" s="474"/>
      <c r="G31" s="474"/>
      <c r="H31" s="664" t="str">
        <f ca="1">OFFSET(Sprachen!A484,0,'Informazioni generali'!$B$4-1,1,1)</f>
        <v>Deve essere dedotto dalla produzione netta</v>
      </c>
      <c r="I31" s="664"/>
      <c r="J31" s="664"/>
      <c r="K31" s="664"/>
      <c r="L31" s="664"/>
      <c r="M31" s="679"/>
      <c r="N31" s="679"/>
      <c r="O31" s="679"/>
      <c r="P31" s="679"/>
      <c r="Q31" s="679"/>
      <c r="R31" s="679"/>
      <c r="S31" s="679"/>
      <c r="T31" s="679"/>
      <c r="U31" s="679"/>
      <c r="V31" s="346"/>
      <c r="W31" s="207"/>
      <c r="X31" s="346" t="s">
        <v>179</v>
      </c>
      <c r="Y31" s="475"/>
      <c r="AA31">
        <f t="shared" si="1"/>
        <v>14</v>
      </c>
    </row>
    <row r="32" spans="1:27" x14ac:dyDescent="0.25">
      <c r="A32" s="464" t="str">
        <f t="shared" ca="1" si="0"/>
        <v>IE1 / 15</v>
      </c>
      <c r="B32" s="159" t="str">
        <f ca="1">OFFSET(Sprachen!A386,0,'Informazioni generali'!$B$4-1,1,1)</f>
        <v>Perdite di rete (incl. del trasformatore)</v>
      </c>
      <c r="C32" s="467" t="s">
        <v>8</v>
      </c>
      <c r="D32" s="426"/>
      <c r="E32" s="474"/>
      <c r="F32" s="474"/>
      <c r="G32" s="474"/>
      <c r="H32" s="646" t="str">
        <f ca="1">OFFSET(Sprachen!A485,0,'Informazioni generali'!$B$4-1,1,1)</f>
        <v>Deve essere dedotto dalla produzione netta</v>
      </c>
      <c r="I32" s="646"/>
      <c r="J32" s="646"/>
      <c r="K32" s="646"/>
      <c r="L32" s="646"/>
      <c r="M32" s="679"/>
      <c r="N32" s="679"/>
      <c r="O32" s="679"/>
      <c r="P32" s="679"/>
      <c r="Q32" s="679"/>
      <c r="R32" s="679"/>
      <c r="S32" s="679"/>
      <c r="T32" s="679"/>
      <c r="U32" s="679"/>
      <c r="V32" s="346"/>
      <c r="W32" s="207"/>
      <c r="X32" s="346" t="s">
        <v>179</v>
      </c>
      <c r="Y32" s="475"/>
      <c r="AA32">
        <f t="shared" si="1"/>
        <v>15</v>
      </c>
    </row>
    <row r="33" spans="1:27" ht="27" customHeight="1" x14ac:dyDescent="0.25">
      <c r="A33" s="464" t="str">
        <f t="shared" ca="1" si="0"/>
        <v>IE1 / 16</v>
      </c>
      <c r="B33" s="465" t="str">
        <f ca="1">OFFSET(Sprachen!A387,0,'Informazioni generali'!$B$4-1,1,1)</f>
        <v>Produzione netta dell'anno 2024</v>
      </c>
      <c r="C33" s="467" t="s">
        <v>8</v>
      </c>
      <c r="D33" s="102">
        <f>D55</f>
        <v>0</v>
      </c>
      <c r="E33" s="241"/>
      <c r="F33" s="241"/>
      <c r="G33" s="241"/>
      <c r="H33" s="716" t="str">
        <f ca="1">OFFSET(Sprachen!A486,0,'Informazioni generali'!$B$4-1,1,1)</f>
        <v>Devono essere dedotti sia le perdite di rete che di trasformatore nonché il consumo proprio.</v>
      </c>
      <c r="I33" s="716"/>
      <c r="J33" s="716"/>
      <c r="K33" s="716"/>
      <c r="L33" s="716"/>
      <c r="M33" s="679"/>
      <c r="N33" s="679"/>
      <c r="O33" s="679"/>
      <c r="P33" s="679"/>
      <c r="Q33" s="679"/>
      <c r="R33" s="679"/>
      <c r="S33" s="679"/>
      <c r="T33" s="679"/>
      <c r="U33" s="679"/>
      <c r="V33" s="214"/>
      <c r="W33" s="209"/>
      <c r="X33" s="214"/>
      <c r="Y33" s="214"/>
      <c r="AA33">
        <f t="shared" si="1"/>
        <v>16</v>
      </c>
    </row>
    <row r="34" spans="1:27" ht="36" customHeight="1" x14ac:dyDescent="0.25">
      <c r="A34" s="464" t="str">
        <f t="shared" ca="1" si="0"/>
        <v>IE1 / 17a</v>
      </c>
      <c r="B34" s="473" t="str">
        <f ca="1">OFFSET(Sprachen!A388,0,'Informazioni generali'!$B$4-1,1,1)</f>
        <v>Cessione della sostituzione di accumulo di acqua / energia di scambio</v>
      </c>
      <c r="C34" s="467" t="s">
        <v>8</v>
      </c>
      <c r="D34" s="426"/>
      <c r="E34" s="474"/>
      <c r="F34" s="474"/>
      <c r="G34" s="474"/>
      <c r="H34" s="649" t="str">
        <f ca="1">OFFSET(Sprachen!A487,0,'Informazioni generali'!$B$4-1,1,1)</f>
        <v>Indicare tutte le quantità di energia. Se ci sono diverse quantità di energia, prego elencarle in dettaglio in A.5.xxx.7 e trasferire il totale</v>
      </c>
      <c r="I34" s="649"/>
      <c r="J34" s="649"/>
      <c r="K34" s="649"/>
      <c r="L34" s="649"/>
      <c r="M34" s="679"/>
      <c r="N34" s="679"/>
      <c r="O34" s="679"/>
      <c r="P34" s="679"/>
      <c r="Q34" s="679"/>
      <c r="R34" s="679"/>
      <c r="S34" s="679"/>
      <c r="T34" s="679"/>
      <c r="U34" s="679"/>
      <c r="V34" s="346"/>
      <c r="W34" s="207"/>
      <c r="X34" s="346" t="s">
        <v>179</v>
      </c>
      <c r="Y34" s="472" t="s">
        <v>179</v>
      </c>
      <c r="AA34" s="140" t="s">
        <v>923</v>
      </c>
    </row>
    <row r="35" spans="1:27" ht="37.5" x14ac:dyDescent="0.25">
      <c r="A35" s="464" t="str">
        <f t="shared" ca="1" si="0"/>
        <v>IE1 / 17b</v>
      </c>
      <c r="B35" s="476" t="str">
        <f ca="1">OFFSET(Sprachen!A389,0,'Informazioni generali'!$B$4-1,1,1)</f>
        <v>Fornitore / destinatario di energia di cessione della sostituzione di accumul di acqua / energia di scambio</v>
      </c>
      <c r="C35" s="105" t="s">
        <v>196</v>
      </c>
      <c r="D35" s="427"/>
      <c r="E35" s="477"/>
      <c r="F35" s="477"/>
      <c r="G35" s="477"/>
      <c r="H35" s="664" t="str">
        <f ca="1">OFFSET(Sprachen!A488,0,'Informazioni generali'!$B$4-1,1,1)</f>
        <v>Consegna da chi a chi?</v>
      </c>
      <c r="I35" s="664"/>
      <c r="J35" s="664"/>
      <c r="K35" s="664"/>
      <c r="L35" s="664"/>
      <c r="M35" s="679"/>
      <c r="N35" s="679"/>
      <c r="O35" s="679"/>
      <c r="P35" s="679"/>
      <c r="Q35" s="679"/>
      <c r="R35" s="679"/>
      <c r="S35" s="679"/>
      <c r="T35" s="679"/>
      <c r="U35" s="679"/>
      <c r="V35" s="346"/>
      <c r="W35" s="207"/>
      <c r="X35" s="346" t="s">
        <v>179</v>
      </c>
      <c r="Y35" s="472" t="s">
        <v>179</v>
      </c>
      <c r="AA35" s="140" t="s">
        <v>924</v>
      </c>
    </row>
    <row r="36" spans="1:27" ht="25" x14ac:dyDescent="0.25">
      <c r="A36" s="464" t="str">
        <f t="shared" ca="1" si="0"/>
        <v>IE1 / 19</v>
      </c>
      <c r="B36" s="476" t="str">
        <f ca="1">OFFSET(Sprachen!A390,0,'Informazioni generali'!$B$4-1,1,1)</f>
        <v>Energia annua a disposizione dei destinatari d'energia</v>
      </c>
      <c r="C36" s="467" t="s">
        <v>8</v>
      </c>
      <c r="D36" s="424">
        <f>-D34+D33</f>
        <v>0</v>
      </c>
      <c r="E36" s="241"/>
      <c r="F36" s="241"/>
      <c r="G36" s="241"/>
      <c r="H36" s="646"/>
      <c r="I36" s="646"/>
      <c r="J36" s="646"/>
      <c r="K36" s="646"/>
      <c r="L36" s="646"/>
      <c r="M36" s="679"/>
      <c r="N36" s="679"/>
      <c r="O36" s="679"/>
      <c r="P36" s="679"/>
      <c r="Q36" s="679"/>
      <c r="R36" s="679"/>
      <c r="S36" s="679"/>
      <c r="T36" s="679"/>
      <c r="U36" s="679"/>
      <c r="V36" s="214"/>
      <c r="W36" s="209"/>
      <c r="X36" s="214"/>
      <c r="Y36" s="214"/>
      <c r="AA36" s="461" t="s">
        <v>522</v>
      </c>
    </row>
    <row r="37" spans="1:27" ht="30.75" hidden="1" customHeight="1" x14ac:dyDescent="0.25">
      <c r="A37" s="464" t="str">
        <f t="shared" ca="1" si="0"/>
        <v>IE1 / 19-G</v>
      </c>
      <c r="B37" s="473" t="str">
        <f ca="1">OFFSET(Sprachen!A391,0,'Informazioni generali'!$B$4-1,1,1)</f>
        <v>Energia annua a disposizione dei destinatari d'energia</v>
      </c>
      <c r="C37" s="467" t="s">
        <v>8</v>
      </c>
      <c r="D37" s="281"/>
      <c r="E37" s="241"/>
      <c r="F37" s="241"/>
      <c r="G37" s="241"/>
      <c r="H37" s="649" t="str">
        <f ca="1">OFFSET(Sprachen!A489,0,'Informazioni generali'!$B$4-1,1,1)</f>
        <v>Cifra da inserire dalla posizione xxx / 19, comunicato dal rappresentante della centrale</v>
      </c>
      <c r="I37" s="649"/>
      <c r="J37" s="649"/>
      <c r="K37" s="649"/>
      <c r="L37" s="649"/>
      <c r="M37" s="679"/>
      <c r="N37" s="679"/>
      <c r="O37" s="679"/>
      <c r="P37" s="679"/>
      <c r="Q37" s="679"/>
      <c r="R37" s="679"/>
      <c r="S37" s="679"/>
      <c r="T37" s="679"/>
      <c r="U37" s="679"/>
      <c r="V37" s="214"/>
      <c r="W37" s="209"/>
      <c r="X37" s="214"/>
      <c r="Y37" s="214"/>
      <c r="AA37" s="461" t="s">
        <v>521</v>
      </c>
    </row>
    <row r="38" spans="1:27" ht="134.25" customHeight="1" x14ac:dyDescent="0.25">
      <c r="A38" s="464" t="str">
        <f t="shared" ca="1" si="0"/>
        <v>IE1 / 20</v>
      </c>
      <c r="B38" s="465" t="str">
        <f ca="1">OFFSET(Sprachen!A392,0,'Informazioni generali'!$B$4-1,1,1)</f>
        <v>Quote di proprietà</v>
      </c>
      <c r="C38" s="467"/>
      <c r="D38" s="393"/>
      <c r="E38" s="468"/>
      <c r="F38" s="468"/>
      <c r="G38" s="468"/>
      <c r="H38" s="715"/>
      <c r="I38" s="715"/>
      <c r="J38" s="715"/>
      <c r="K38" s="715"/>
      <c r="L38" s="715"/>
      <c r="M38" s="679"/>
      <c r="N38" s="679"/>
      <c r="O38" s="679"/>
      <c r="P38" s="679"/>
      <c r="Q38" s="679"/>
      <c r="R38" s="679"/>
      <c r="S38" s="679"/>
      <c r="T38" s="679"/>
      <c r="U38" s="679"/>
      <c r="V38" s="346"/>
      <c r="W38" s="207"/>
      <c r="X38" s="346" t="s">
        <v>179</v>
      </c>
      <c r="Y38" s="44"/>
      <c r="AA38">
        <v>20</v>
      </c>
    </row>
    <row r="39" spans="1:27" ht="32.25" customHeight="1" x14ac:dyDescent="0.25">
      <c r="A39" s="464" t="str">
        <f t="shared" ca="1" si="0"/>
        <v>IE1 / 21</v>
      </c>
      <c r="B39" s="465" t="str">
        <f ca="1">OFFSET(Sprachen!A393,0,'Informazioni generali'!$B$4-1,1,1)</f>
        <v>Ripartizione di energia spettante ai destinatari</v>
      </c>
      <c r="C39" s="467"/>
      <c r="D39" s="113"/>
      <c r="E39" s="468"/>
      <c r="F39" s="468"/>
      <c r="G39" s="468"/>
      <c r="H39" s="690" t="str">
        <f ca="1">OFFSET(Sprachen!A490,0,'Informazioni generali'!$B$4-1,1,1)</f>
        <v>Quota della fornitura d'energia dall'impianto; 
se vuoto = uguale alle quote di proprietà.</v>
      </c>
      <c r="I39" s="690"/>
      <c r="J39" s="690"/>
      <c r="K39" s="690"/>
      <c r="L39" s="690"/>
      <c r="M39" s="679"/>
      <c r="N39" s="679"/>
      <c r="O39" s="679"/>
      <c r="P39" s="679"/>
      <c r="Q39" s="679"/>
      <c r="R39" s="679"/>
      <c r="S39" s="679"/>
      <c r="T39" s="679"/>
      <c r="U39" s="679"/>
      <c r="V39" s="346"/>
      <c r="W39" s="207"/>
      <c r="X39" s="346" t="s">
        <v>179</v>
      </c>
      <c r="Y39" s="44"/>
      <c r="AA39">
        <f t="shared" si="1"/>
        <v>21</v>
      </c>
    </row>
    <row r="40" spans="1:27" x14ac:dyDescent="0.25">
      <c r="A40" s="464" t="str">
        <f t="shared" ca="1" si="0"/>
        <v>IE1 / 22</v>
      </c>
      <c r="B40" s="159" t="str">
        <f ca="1">OFFSET(Sprachen!A394,0,'Informazioni generali'!$B$4-1,1,1)</f>
        <v>Quota d'energia del richiedente</v>
      </c>
      <c r="C40" s="467" t="s">
        <v>4</v>
      </c>
      <c r="D40" s="351"/>
      <c r="E40" s="478"/>
      <c r="F40" s="478"/>
      <c r="G40" s="478"/>
      <c r="H40" s="646"/>
      <c r="I40" s="646"/>
      <c r="J40" s="646"/>
      <c r="K40" s="646"/>
      <c r="L40" s="646"/>
      <c r="M40" s="679"/>
      <c r="N40" s="679"/>
      <c r="O40" s="679"/>
      <c r="P40" s="679"/>
      <c r="Q40" s="679"/>
      <c r="R40" s="679"/>
      <c r="S40" s="679"/>
      <c r="T40" s="679"/>
      <c r="U40" s="679"/>
      <c r="V40" s="346"/>
      <c r="W40" s="207"/>
      <c r="X40" s="346" t="s">
        <v>179</v>
      </c>
      <c r="Y40" s="44"/>
      <c r="AA40">
        <f t="shared" si="1"/>
        <v>22</v>
      </c>
    </row>
    <row r="41" spans="1:27" x14ac:dyDescent="0.25">
      <c r="A41" s="464" t="str">
        <f t="shared" ca="1" si="0"/>
        <v>IE1 / 23</v>
      </c>
      <c r="B41" s="159" t="str">
        <f ca="1">OFFSET(Sprachen!A395,0,'Informazioni generali'!$B$4-1,1,1)</f>
        <v>Energia annua quota del richiedente</v>
      </c>
      <c r="C41" s="467" t="s">
        <v>8</v>
      </c>
      <c r="D41" s="103">
        <f>IF(D5="Ja/Oui/Si",D36*D40,D37*D40)</f>
        <v>0</v>
      </c>
      <c r="E41" s="242"/>
      <c r="F41" s="242"/>
      <c r="G41" s="242"/>
      <c r="H41" s="646"/>
      <c r="I41" s="646"/>
      <c r="J41" s="646"/>
      <c r="K41" s="646"/>
      <c r="L41" s="646"/>
      <c r="M41" s="679"/>
      <c r="N41" s="679"/>
      <c r="O41" s="679"/>
      <c r="P41" s="679"/>
      <c r="Q41" s="679"/>
      <c r="R41" s="679"/>
      <c r="S41" s="679"/>
      <c r="T41" s="679"/>
      <c r="U41" s="679"/>
      <c r="V41" s="346"/>
      <c r="W41" s="207"/>
      <c r="X41" s="346" t="s">
        <v>179</v>
      </c>
      <c r="Y41" s="44"/>
      <c r="AA41">
        <v>23</v>
      </c>
    </row>
    <row r="42" spans="1:27" ht="37.5" customHeight="1" x14ac:dyDescent="0.25">
      <c r="A42" s="464" t="str">
        <f t="shared" ca="1" si="0"/>
        <v>IE1 / 24</v>
      </c>
      <c r="B42" s="465" t="str">
        <f ca="1">OFFSET(Sprachen!A396,0,'Informazioni generali'!$B$4-1,1,1)</f>
        <v>Rapporto tra richiedente e impianto</v>
      </c>
      <c r="C42" s="467"/>
      <c r="D42" s="114"/>
      <c r="E42" s="479"/>
      <c r="F42" s="479"/>
      <c r="G42" s="479"/>
      <c r="H42" s="649" t="str">
        <f ca="1">OFFSET(Sprachen!A491,0,'Informazioni generali'!$B$4-1,1,1)</f>
        <v>Includere il contratto di accettazione e la conferma dell'assunzione die rischi da parte del gestore e del proprietario / partner nell'allegato</v>
      </c>
      <c r="I42" s="649"/>
      <c r="J42" s="649"/>
      <c r="K42" s="649"/>
      <c r="L42" s="649"/>
      <c r="M42" s="679"/>
      <c r="N42" s="679"/>
      <c r="O42" s="679"/>
      <c r="P42" s="679"/>
      <c r="Q42" s="679"/>
      <c r="R42" s="679"/>
      <c r="S42" s="679"/>
      <c r="T42" s="679"/>
      <c r="U42" s="679"/>
      <c r="V42" s="346"/>
      <c r="W42" s="207"/>
      <c r="X42" s="346" t="s">
        <v>179</v>
      </c>
      <c r="Y42" s="480"/>
      <c r="AA42">
        <v>24</v>
      </c>
    </row>
    <row r="43" spans="1:27" ht="30.75" customHeight="1" x14ac:dyDescent="0.25">
      <c r="A43" s="464" t="str">
        <f t="shared" ca="1" si="0"/>
        <v>IE1 / 25</v>
      </c>
      <c r="B43" s="465" t="str">
        <f ca="1">OFFSET(Sprachen!A397,0,'Informazioni generali'!$B$4-1,1,1)</f>
        <v>Periodo d'esercizio</v>
      </c>
      <c r="C43" s="467"/>
      <c r="D43" s="104" t="str">
        <f ca="1">C119</f>
        <v/>
      </c>
      <c r="E43" s="243"/>
      <c r="F43" s="243"/>
      <c r="G43" s="243"/>
      <c r="H43" s="649" t="str">
        <f ca="1">OFFSET(Sprachen!A492,0,'Informazioni generali'!$B$4-1,1,1)</f>
        <v>Possibili soltanto anno civile o anno idrologico (1° ottobre – 30 settembre), per tutte le centrali stesso parametro.</v>
      </c>
      <c r="I43" s="649"/>
      <c r="J43" s="649"/>
      <c r="K43" s="649"/>
      <c r="L43" s="649"/>
      <c r="M43" s="679"/>
      <c r="N43" s="679"/>
      <c r="O43" s="679"/>
      <c r="P43" s="679"/>
      <c r="Q43" s="679"/>
      <c r="R43" s="679"/>
      <c r="S43" s="679"/>
      <c r="T43" s="679"/>
      <c r="U43" s="679"/>
      <c r="V43" s="346"/>
      <c r="W43" s="207"/>
      <c r="X43" s="346" t="s">
        <v>179</v>
      </c>
      <c r="Y43" s="480"/>
      <c r="AA43">
        <f t="shared" si="1"/>
        <v>25</v>
      </c>
    </row>
    <row r="44" spans="1:27" x14ac:dyDescent="0.25">
      <c r="A44" s="464" t="str">
        <f t="shared" ca="1" si="0"/>
        <v>IE1 / 26</v>
      </c>
      <c r="B44" s="159" t="str">
        <f ca="1">OFFSET(Sprachen!A398,0,'Informazioni generali'!$B$4-1,1,1)</f>
        <v>Data approvazione bilancio separato impianto</v>
      </c>
      <c r="C44" s="467"/>
      <c r="D44" s="115"/>
      <c r="E44" s="481"/>
      <c r="F44" s="481"/>
      <c r="G44" s="481"/>
      <c r="H44" s="664" t="str">
        <f ca="1">OFFSET(Sprachen!A493,0,'Informazioni generali'!$B$4-1,1,1)</f>
        <v>Allegare bilancio separato dell'impianto.</v>
      </c>
      <c r="I44" s="664"/>
      <c r="J44" s="664"/>
      <c r="K44" s="664"/>
      <c r="L44" s="664"/>
      <c r="M44" s="679"/>
      <c r="N44" s="679"/>
      <c r="O44" s="679"/>
      <c r="P44" s="679"/>
      <c r="Q44" s="679"/>
      <c r="R44" s="679"/>
      <c r="S44" s="679"/>
      <c r="T44" s="679"/>
      <c r="U44" s="679"/>
      <c r="V44" s="346"/>
      <c r="W44" s="207"/>
      <c r="X44" s="346" t="s">
        <v>179</v>
      </c>
      <c r="Y44" s="44"/>
      <c r="AA44">
        <f t="shared" si="1"/>
        <v>26</v>
      </c>
    </row>
    <row r="45" spans="1:27" x14ac:dyDescent="0.25">
      <c r="A45" s="464" t="str">
        <f t="shared" ca="1" si="0"/>
        <v>IE1 / 27</v>
      </c>
      <c r="B45" s="159" t="str">
        <f ca="1">OFFSET(Sprachen!A399,0,'Informazioni generali'!$B$4-1,1,1)</f>
        <v>Norma contabile</v>
      </c>
      <c r="C45" s="457"/>
      <c r="D45" s="352"/>
      <c r="E45" s="482"/>
      <c r="F45" s="482"/>
      <c r="G45" s="482"/>
      <c r="H45" s="686"/>
      <c r="I45" s="686"/>
      <c r="J45" s="686"/>
      <c r="K45" s="686"/>
      <c r="L45" s="686"/>
      <c r="M45" s="679"/>
      <c r="N45" s="679"/>
      <c r="O45" s="679"/>
      <c r="P45" s="679"/>
      <c r="Q45" s="679"/>
      <c r="R45" s="679"/>
      <c r="S45" s="679"/>
      <c r="T45" s="679"/>
      <c r="U45" s="679"/>
      <c r="V45" s="346"/>
      <c r="W45" s="207"/>
      <c r="X45" s="346" t="s">
        <v>179</v>
      </c>
      <c r="Y45" s="44"/>
      <c r="AA45">
        <f t="shared" si="1"/>
        <v>27</v>
      </c>
    </row>
    <row r="46" spans="1:27" ht="15.5" x14ac:dyDescent="0.35">
      <c r="A46" s="483"/>
      <c r="B46" s="484"/>
      <c r="C46" s="484"/>
      <c r="D46" s="484"/>
      <c r="E46" s="484"/>
      <c r="F46" s="484"/>
      <c r="G46" s="484"/>
      <c r="H46" s="484"/>
      <c r="I46" s="484"/>
      <c r="J46" s="484"/>
      <c r="K46" s="484"/>
      <c r="L46" s="484"/>
      <c r="M46" s="484"/>
      <c r="N46" s="484"/>
      <c r="O46" s="484"/>
      <c r="P46" s="484"/>
      <c r="Q46" s="484"/>
      <c r="R46" s="484"/>
      <c r="S46" s="484"/>
      <c r="T46" s="484"/>
      <c r="U46" s="484"/>
      <c r="V46" s="484"/>
      <c r="W46" s="485"/>
      <c r="X46" s="484"/>
      <c r="Y46" s="484"/>
      <c r="Z46" s="486"/>
    </row>
    <row r="47" spans="1:27" ht="26" x14ac:dyDescent="0.25">
      <c r="A47" s="464"/>
      <c r="B47" s="487" t="str">
        <f ca="1">OFFSET(Sprachen!A400,0,'Informazioni generali'!$B$4-1,1,1)</f>
        <v>A2. Dati delle centrali</v>
      </c>
      <c r="C47" s="467"/>
      <c r="D47" s="467"/>
      <c r="E47" s="468"/>
      <c r="F47" s="468"/>
      <c r="G47" s="468"/>
      <c r="H47" s="105" t="str">
        <f ca="1">OFFSET(Sprachen!A336,0,'Informazioni generali'!$B$4-1,1,1)</f>
        <v>Centrale 1</v>
      </c>
      <c r="I47" s="105" t="str">
        <f ca="1">OFFSET(Sprachen!A337,0,'Informazioni generali'!$B$4-1,1,1)</f>
        <v>Centrale 2</v>
      </c>
      <c r="J47" s="105" t="str">
        <f ca="1">OFFSET(Sprachen!A338,0,'Informazioni generali'!$B$4-1,1,1)</f>
        <v>Centrale 3</v>
      </c>
      <c r="K47" s="105" t="str">
        <f ca="1">OFFSET(Sprachen!A339,0,'Informazioni generali'!$B$4-1,1,1)</f>
        <v>Centrale 4</v>
      </c>
      <c r="L47" s="105" t="str">
        <f ca="1">OFFSET(Sprachen!A340,0,'Informazioni generali'!$B$4-1,1,1)</f>
        <v>Centrale 5</v>
      </c>
      <c r="M47" s="105" t="str">
        <f ca="1">OFFSET(Sprachen!A341,0,'Informazioni generali'!$B$4-1,1,1)</f>
        <v>Centrale 6</v>
      </c>
      <c r="N47" s="105" t="str">
        <f ca="1">OFFSET(Sprachen!A342,0,'Informazioni generali'!$B$4-1,1,1)</f>
        <v>Centrale 7</v>
      </c>
      <c r="O47" s="105" t="str">
        <f ca="1">OFFSET(Sprachen!A343,0,'Informazioni generali'!$B$4-1,1,1)</f>
        <v>Centrale 8</v>
      </c>
      <c r="P47" s="105" t="str">
        <f ca="1">OFFSET(Sprachen!A344,0,'Informazioni generali'!$B$4-1,1,1)</f>
        <v>Centrale 9</v>
      </c>
      <c r="Q47" s="105" t="str">
        <f ca="1">OFFSET(Sprachen!A345,0,'Informazioni generali'!$B$4-1,1,1)</f>
        <v>Centrale 10</v>
      </c>
      <c r="R47" s="713" t="str">
        <f ca="1">H12</f>
        <v>Commenti UFE</v>
      </c>
      <c r="S47" s="714"/>
      <c r="T47" s="452" t="str">
        <f ca="1">M12</f>
        <v>Commenti richiedente</v>
      </c>
      <c r="U47" s="453"/>
      <c r="V47" s="454" t="str">
        <f ca="1">V12</f>
        <v>Esame plausiblità</v>
      </c>
      <c r="W47" s="454" t="str">
        <f ca="1">W12</f>
        <v>Osservazioni plausibilità</v>
      </c>
      <c r="X47" s="454" t="str">
        <f ca="1">X12</f>
        <v>Esame materiale</v>
      </c>
      <c r="Y47" s="454" t="str">
        <f ca="1">Y12</f>
        <v>Commenti esame materiale</v>
      </c>
      <c r="Z47" s="486"/>
    </row>
    <row r="48" spans="1:27" ht="81.75" customHeight="1" x14ac:dyDescent="0.25">
      <c r="A48" s="464" t="str">
        <f t="shared" ref="A48:A59" ca="1" si="2">CONCATENATE($A$2," / ",AA48)</f>
        <v>IE1 / 28</v>
      </c>
      <c r="B48" s="106" t="str">
        <f ca="1">OFFSET(Sprachen!A401,0,'Informazioni generali'!$B$4-1,1,1)</f>
        <v>Nome della centrale (o impianto singolo conformemente all'art.88 OPEn)</v>
      </c>
      <c r="C48" s="467"/>
      <c r="D48" s="488"/>
      <c r="E48" s="468"/>
      <c r="F48" s="468"/>
      <c r="G48" s="468"/>
      <c r="H48" s="489" t="str">
        <f ca="1">IFERROR(IF($D$5="Nein","-",VLOOKUP(H$47,Input_prod_e!$A$10:$AA$19,HLOOKUP($A$2,Input_prod_e!$C$5:$AS$6,2,FALSE)+2,FALSE)),"")</f>
        <v/>
      </c>
      <c r="I48" s="489" t="str">
        <f ca="1">IFERROR(IF($D$5="Nein","-",VLOOKUP(I$47,Input_prod_e!$A$10:$AA$19,HLOOKUP($A$2,Input_prod_e!$C$5:$AS$6,2,FALSE)+2,FALSE)),"")</f>
        <v/>
      </c>
      <c r="J48" s="489" t="str">
        <f ca="1">IFERROR(IF($D$5="Nein","-",VLOOKUP(J$47,Input_prod_e!$A$10:$AA$19,HLOOKUP($A$2,Input_prod_e!$C$5:$AS$6,2,FALSE)+2,FALSE)),"")</f>
        <v/>
      </c>
      <c r="K48" s="489" t="str">
        <f ca="1">IFERROR(IF($D$5="Nein","-",VLOOKUP(K$47,Input_prod_e!$A$10:$AA$19,HLOOKUP($A$2,Input_prod_e!$C$5:$AS$6,2,FALSE)+2,FALSE)),"")</f>
        <v/>
      </c>
      <c r="L48" s="489" t="str">
        <f ca="1">IFERROR(IF($D$5="Nein","-",VLOOKUP(L$47,Input_prod_e!$A$10:$AA$19,HLOOKUP($A$2,Input_prod_e!$C$5:$AS$6,2,FALSE)+2,FALSE)),"")</f>
        <v/>
      </c>
      <c r="M48" s="489" t="str">
        <f ca="1">IFERROR(IF($D$5="Nein","-",VLOOKUP(M$47,Input_prod_e!$A$10:$AA$19,HLOOKUP($A$2,Input_prod_e!$C$5:$AS$6,2,FALSE)+2,FALSE)),"")</f>
        <v/>
      </c>
      <c r="N48" s="489" t="str">
        <f ca="1">IFERROR(IF($D$5="Nein","-",VLOOKUP(N$47,Input_prod_e!$A$10:$AA$19,HLOOKUP($A$2,Input_prod_e!$C$5:$AS$6,2,FALSE)+2,FALSE)),"")</f>
        <v/>
      </c>
      <c r="O48" s="489" t="str">
        <f ca="1">IFERROR(IF($D$5="Nein","-",VLOOKUP(O$47,Input_prod_e!$A$10:$AA$19,HLOOKUP($A$2,Input_prod_e!$C$5:$AS$6,2,FALSE)+2,FALSE)),"")</f>
        <v/>
      </c>
      <c r="P48" s="489" t="str">
        <f ca="1">IFERROR(IF($D$5="Nein","-",VLOOKUP(P$47,Input_prod_e!$A$10:$AA$19,HLOOKUP($A$2,Input_prod_e!$C$5:$AS$6,2,FALSE)+2,FALSE)),"")</f>
        <v/>
      </c>
      <c r="Q48" s="489" t="str">
        <f ca="1">IFERROR(IF($D$5="Nein","-",VLOOKUP(Q$47,Input_prod_e!$A$10:$AA$19,HLOOKUP($A$2,Input_prod_e!$C$5:$AS$6,2,FALSE)+2,FALSE)),"")</f>
        <v/>
      </c>
      <c r="R48" s="567" t="str">
        <f ca="1">OFFSET(Sprachen!A496,0,'Informazioni generali'!$B$4-1,1,1)</f>
        <v>Allegare alla domanda contratto che attesta il diritto di utilizzazione.
Qualora né concessione né diritto acquisito, specificare nei commenti.</v>
      </c>
      <c r="S48" s="568"/>
      <c r="T48" s="675"/>
      <c r="U48" s="676"/>
      <c r="V48" s="346"/>
      <c r="W48" s="207"/>
      <c r="X48" s="346" t="s">
        <v>179</v>
      </c>
      <c r="Y48" s="44"/>
      <c r="Z48" s="486"/>
      <c r="AA48">
        <f>+AA45+1</f>
        <v>28</v>
      </c>
    </row>
    <row r="49" spans="1:27" x14ac:dyDescent="0.25">
      <c r="A49" s="464" t="str">
        <f t="shared" ca="1" si="2"/>
        <v>IE1 / 29</v>
      </c>
      <c r="B49" s="98" t="str">
        <f ca="1">OFFSET(Sprachen!A402,0,'Informazioni generali'!$B$4-1,1,1)</f>
        <v>N. centrale sulla WASTA</v>
      </c>
      <c r="C49" s="467"/>
      <c r="D49" s="488"/>
      <c r="E49" s="468"/>
      <c r="F49" s="468"/>
      <c r="G49" s="468"/>
      <c r="H49" s="113"/>
      <c r="I49" s="113"/>
      <c r="J49" s="113"/>
      <c r="K49" s="113"/>
      <c r="L49" s="113"/>
      <c r="M49" s="113"/>
      <c r="N49" s="353"/>
      <c r="O49" s="353"/>
      <c r="P49" s="353"/>
      <c r="Q49" s="353"/>
      <c r="R49" s="678"/>
      <c r="S49" s="659"/>
      <c r="T49" s="675"/>
      <c r="U49" s="676"/>
      <c r="V49" s="346"/>
      <c r="W49" s="207"/>
      <c r="X49" s="346" t="s">
        <v>179</v>
      </c>
      <c r="Y49" s="44"/>
      <c r="Z49" s="486"/>
      <c r="AA49">
        <f>+AA48+1</f>
        <v>29</v>
      </c>
    </row>
    <row r="50" spans="1:27" ht="25" x14ac:dyDescent="0.25">
      <c r="A50" s="464" t="str">
        <f t="shared" ca="1" si="2"/>
        <v>IE1 / 30</v>
      </c>
      <c r="B50" s="98" t="str">
        <f ca="1">OFFSET(Sprachen!A403,0,'Informazioni generali'!$B$4-1,1,1)</f>
        <v>Collegamento sul piano idraulico e ottimizzazione congiunta disponibili</v>
      </c>
      <c r="C50" s="467" t="str">
        <f ca="1">OFFSET(Sprachen!A404,0,'Informazioni generali'!$B$4-1,1,1)</f>
        <v>[Si/No]</v>
      </c>
      <c r="D50" s="490"/>
      <c r="E50" s="491"/>
      <c r="F50" s="491"/>
      <c r="G50" s="491"/>
      <c r="H50" s="354"/>
      <c r="I50" s="354"/>
      <c r="J50" s="354"/>
      <c r="K50" s="354"/>
      <c r="L50" s="354"/>
      <c r="M50" s="354"/>
      <c r="N50" s="354"/>
      <c r="O50" s="354"/>
      <c r="P50" s="354"/>
      <c r="Q50" s="354"/>
      <c r="R50" s="687" t="str">
        <f ca="1">OFFSET(Sprachen!A497,0,'Informazioni generali'!$B$4-1,1,1)</f>
        <v>Allegare planimetria dell'impianto</v>
      </c>
      <c r="S50" s="688"/>
      <c r="T50" s="675"/>
      <c r="U50" s="676"/>
      <c r="V50" s="346"/>
      <c r="W50" s="207"/>
      <c r="X50" s="346" t="s">
        <v>179</v>
      </c>
      <c r="Y50" s="492"/>
      <c r="Z50" s="486"/>
      <c r="AA50">
        <f t="shared" ref="AA50:AA57" si="3">+AA49+1</f>
        <v>30</v>
      </c>
    </row>
    <row r="51" spans="1:27" x14ac:dyDescent="0.25">
      <c r="A51" s="464" t="str">
        <f t="shared" ca="1" si="2"/>
        <v>IE1 / 31</v>
      </c>
      <c r="B51" s="98" t="str">
        <f ca="1">OFFSET(Sprachen!A405,0,'Informazioni generali'!$B$4-1,1,1)</f>
        <v>Potenza meccanica lorda media</v>
      </c>
      <c r="C51" s="467" t="s">
        <v>6</v>
      </c>
      <c r="D51" s="101">
        <f>SUMIF($H$50:$Q$50,"Ja",H51:Q51)+SUMIF($H$50:$Q$50,"Oui",H51:Q51)+SUMIF($H$50:$Q$50,"Si",H51:Q51)</f>
        <v>0</v>
      </c>
      <c r="E51" s="240"/>
      <c r="F51" s="240"/>
      <c r="G51" s="240"/>
      <c r="H51" s="428"/>
      <c r="I51" s="428"/>
      <c r="J51" s="428"/>
      <c r="K51" s="428"/>
      <c r="L51" s="428"/>
      <c r="M51" s="428"/>
      <c r="N51" s="428"/>
      <c r="O51" s="428"/>
      <c r="P51" s="428"/>
      <c r="Q51" s="428"/>
      <c r="R51" s="678"/>
      <c r="S51" s="659"/>
      <c r="T51" s="675"/>
      <c r="U51" s="676"/>
      <c r="V51" s="346"/>
      <c r="W51" s="207"/>
      <c r="X51" s="346" t="s">
        <v>179</v>
      </c>
      <c r="Y51" s="492" t="s">
        <v>179</v>
      </c>
      <c r="Z51" s="486"/>
      <c r="AA51">
        <f t="shared" si="3"/>
        <v>31</v>
      </c>
    </row>
    <row r="52" spans="1:27" x14ac:dyDescent="0.25">
      <c r="A52" s="464" t="str">
        <f t="shared" ca="1" si="2"/>
        <v>IE1 / 32</v>
      </c>
      <c r="B52" s="98" t="str">
        <f ca="1">OFFSET(Sprachen!A406,0,'Informazioni generali'!$B$4-1,1,1)</f>
        <v>Potenza installata delle turbine</v>
      </c>
      <c r="C52" s="467" t="s">
        <v>6</v>
      </c>
      <c r="D52" s="101">
        <f>SUMIF($H$50:$Q$50,"Ja",H52:Q52)+SUMIF($H$50:$Q$50,"Oui",H52:Q52)+SUMIF($H$50:$Q$50,"Si",H52:Q52)</f>
        <v>0</v>
      </c>
      <c r="E52" s="240"/>
      <c r="F52" s="240"/>
      <c r="G52" s="240"/>
      <c r="H52" s="428"/>
      <c r="I52" s="428"/>
      <c r="J52" s="428"/>
      <c r="K52" s="428"/>
      <c r="L52" s="428"/>
      <c r="M52" s="428"/>
      <c r="N52" s="428"/>
      <c r="O52" s="428"/>
      <c r="P52" s="428"/>
      <c r="Q52" s="428"/>
      <c r="R52" s="678"/>
      <c r="S52" s="659"/>
      <c r="T52" s="675"/>
      <c r="U52" s="676"/>
      <c r="V52" s="346"/>
      <c r="W52" s="207"/>
      <c r="X52" s="346" t="s">
        <v>179</v>
      </c>
      <c r="Y52" s="44"/>
      <c r="Z52" s="486"/>
      <c r="AA52">
        <f t="shared" si="3"/>
        <v>32</v>
      </c>
    </row>
    <row r="53" spans="1:27" x14ac:dyDescent="0.25">
      <c r="A53" s="464" t="str">
        <f t="shared" ca="1" si="2"/>
        <v>IE1 / 33</v>
      </c>
      <c r="B53" s="98" t="str">
        <f ca="1">OFFSET(Sprachen!A407,0,'Informazioni generali'!$B$4-1,1,1)</f>
        <v>Potenza massima erogata dal generatore</v>
      </c>
      <c r="C53" s="467" t="s">
        <v>6</v>
      </c>
      <c r="D53" s="101">
        <f>SUMIF($H$50:$Q$50,"Ja",H53:Q53)+SUMIF($H$50:$Q$50,"Oui",H53:Q53)+SUMIF($H$50:$Q$50,"Si",H53:Q53)</f>
        <v>0</v>
      </c>
      <c r="E53" s="240"/>
      <c r="F53" s="240"/>
      <c r="G53" s="240"/>
      <c r="H53" s="428"/>
      <c r="I53" s="428"/>
      <c r="J53" s="428"/>
      <c r="K53" s="428"/>
      <c r="L53" s="428"/>
      <c r="M53" s="428"/>
      <c r="N53" s="428"/>
      <c r="O53" s="428"/>
      <c r="P53" s="428"/>
      <c r="Q53" s="428"/>
      <c r="R53" s="678"/>
      <c r="S53" s="659"/>
      <c r="T53" s="675"/>
      <c r="U53" s="676"/>
      <c r="V53" s="346"/>
      <c r="W53" s="207"/>
      <c r="X53" s="346" t="s">
        <v>179</v>
      </c>
      <c r="Y53" s="44"/>
      <c r="Z53" s="486"/>
      <c r="AA53">
        <f t="shared" si="3"/>
        <v>33</v>
      </c>
    </row>
    <row r="54" spans="1:27" ht="31.5" customHeight="1" x14ac:dyDescent="0.25">
      <c r="A54" s="464" t="str">
        <f t="shared" ca="1" si="2"/>
        <v>IE1 / 34</v>
      </c>
      <c r="B54" s="98" t="str">
        <f ca="1">OFFSET(Sprachen!A408,0,'Informazioni generali'!$B$4-1,1,1)</f>
        <v>Produzione netta di tutte le centrali</v>
      </c>
      <c r="C54" s="467" t="s">
        <v>8</v>
      </c>
      <c r="D54" s="102">
        <f ca="1">IFERROR(SUM(H54:Q54),"")</f>
        <v>0</v>
      </c>
      <c r="E54" s="244"/>
      <c r="F54" s="244"/>
      <c r="G54" s="244"/>
      <c r="H54" s="108" t="str">
        <f ca="1">IFERROR(IF($D$5="Nein/Non/No","-",VLOOKUP(H$47,Input_prod_e!$A$21:$AA$30,HLOOKUP($A$2,Input_prod_e!$C$5:$AS$6,2,FALSE)+2,FALSE)),"")</f>
        <v/>
      </c>
      <c r="I54" s="108" t="str">
        <f ca="1">IFERROR(IF($D$5="Nein/Non/No","-",VLOOKUP(I$47,Input_prod_e!$A$21:$AA$30,HLOOKUP($A$2,Input_prod_e!$C$5:$AS$6,2,FALSE)+2,FALSE)),"")</f>
        <v/>
      </c>
      <c r="J54" s="108" t="str">
        <f ca="1">IFERROR(IF($D$5="Nein/Non/No","-",VLOOKUP(J$47,Input_prod_e!$A$21:$AA$30,HLOOKUP($A$2,Input_prod_e!$C$5:$AS$6,2,FALSE)+2,FALSE)),"")</f>
        <v/>
      </c>
      <c r="K54" s="108" t="str">
        <f ca="1">IFERROR(IF($D$5="Nein/Non/No","-",VLOOKUP(K$47,Input_prod_e!$A$21:$AA$30,HLOOKUP($A$2,Input_prod_e!$C$5:$AS$6,2,FALSE)+2,FALSE)),"")</f>
        <v/>
      </c>
      <c r="L54" s="108" t="str">
        <f ca="1">IFERROR(IF($D$5="Nein/Non/No","-",VLOOKUP(L$47,Input_prod_e!$A$21:$AA$30,HLOOKUP($A$2,Input_prod_e!$C$5:$AS$6,2,FALSE)+2,FALSE)),"")</f>
        <v/>
      </c>
      <c r="M54" s="108" t="str">
        <f ca="1">IFERROR(IF($D$5="Nein/Non/No","-",VLOOKUP(M$47,Input_prod_e!$A$21:$AA$30,HLOOKUP($A$2,Input_prod_e!$C$5:$AS$6,2,FALSE)+2,FALSE)),"")</f>
        <v/>
      </c>
      <c r="N54" s="108" t="str">
        <f ca="1">IFERROR(IF($D$5="Nein/Non/No","-",VLOOKUP(N$47,Input_prod_e!$A$21:$AA$30,HLOOKUP($A$2,Input_prod_e!$C$5:$AS$6,2,FALSE)+2,FALSE)),"")</f>
        <v/>
      </c>
      <c r="O54" s="108" t="str">
        <f ca="1">IFERROR(IF($D$5="Nein/Non/No","-",VLOOKUP(O$47,Input_prod_e!$A$21:$AA$30,HLOOKUP($A$2,Input_prod_e!$C$5:$AS$6,2,FALSE)+2,FALSE)),"")</f>
        <v/>
      </c>
      <c r="P54" s="108" t="str">
        <f ca="1">IFERROR(IF($D$5="Nein/Non/No","-",VLOOKUP(P$47,Input_prod_e!$A$21:$AA$30,HLOOKUP($A$2,Input_prod_e!$C$5:$AS$6,2,FALSE)+2,FALSE)),"")</f>
        <v/>
      </c>
      <c r="Q54" s="108" t="str">
        <f ca="1">IFERROR(IF($D$5="Nein/Non/No","-",VLOOKUP(Q$47,Input_prod_e!$A$21:$AA$30,HLOOKUP($A$2,Input_prod_e!$C$5:$AS$6,2,FALSE)+2,FALSE)),"")</f>
        <v/>
      </c>
      <c r="R54" s="574" t="str">
        <f ca="1">OFFSET(Sprachen!A498,0,'Informazioni generali'!$B$4-1,1,1)</f>
        <v>Prendere in considerazione soltanto gli impianti con collegamento sul piano idraulico e ottimizzati congiuntamente</v>
      </c>
      <c r="S54" s="576"/>
      <c r="T54" s="586"/>
      <c r="U54" s="586"/>
      <c r="V54" s="493"/>
      <c r="W54" s="209"/>
      <c r="X54" s="493"/>
      <c r="Y54" s="494"/>
      <c r="Z54" s="486"/>
      <c r="AA54">
        <f t="shared" si="3"/>
        <v>34</v>
      </c>
    </row>
    <row r="55" spans="1:27" ht="31.5" customHeight="1" x14ac:dyDescent="0.25">
      <c r="A55" s="464" t="str">
        <f t="shared" ca="1" si="2"/>
        <v>IE1 / 35</v>
      </c>
      <c r="B55" s="98" t="str">
        <f ca="1">OFFSET(Sprachen!A409,0,'Informazioni generali'!$B$4-1,1,1)</f>
        <v>Produzione netta degli impianti con collegamento sul piano idraulico e ottimizzati congiuntamente</v>
      </c>
      <c r="C55" s="467" t="s">
        <v>8</v>
      </c>
      <c r="D55" s="102">
        <f>SUM(H55:Q55)</f>
        <v>0</v>
      </c>
      <c r="E55" s="244"/>
      <c r="F55" s="244"/>
      <c r="G55" s="244"/>
      <c r="H55" s="108">
        <f>+IF(H50="Ja",H54,0)+IF(H50="Oui",H54,0)+IF(H50="Si",H54,0)</f>
        <v>0</v>
      </c>
      <c r="I55" s="108">
        <f t="shared" ref="I55:Q55" si="4">+IF(I50="Ja",I54,0)+IF(I50="Oui",I54,0)+IF(I50="Si",I54,0)</f>
        <v>0</v>
      </c>
      <c r="J55" s="108">
        <f t="shared" si="4"/>
        <v>0</v>
      </c>
      <c r="K55" s="108">
        <f t="shared" si="4"/>
        <v>0</v>
      </c>
      <c r="L55" s="108">
        <f t="shared" si="4"/>
        <v>0</v>
      </c>
      <c r="M55" s="108">
        <f t="shared" si="4"/>
        <v>0</v>
      </c>
      <c r="N55" s="108">
        <f t="shared" si="4"/>
        <v>0</v>
      </c>
      <c r="O55" s="108">
        <f t="shared" si="4"/>
        <v>0</v>
      </c>
      <c r="P55" s="108">
        <f t="shared" si="4"/>
        <v>0</v>
      </c>
      <c r="Q55" s="108">
        <f t="shared" si="4"/>
        <v>0</v>
      </c>
      <c r="R55" s="570"/>
      <c r="S55" s="572"/>
      <c r="T55" s="586"/>
      <c r="U55" s="586"/>
      <c r="V55" s="493"/>
      <c r="W55" s="209"/>
      <c r="X55" s="493"/>
      <c r="Y55" s="494"/>
      <c r="Z55" s="486"/>
      <c r="AA55">
        <f t="shared" si="3"/>
        <v>35</v>
      </c>
    </row>
    <row r="56" spans="1:27" x14ac:dyDescent="0.25">
      <c r="A56" s="464" t="str">
        <f t="shared" ca="1" si="2"/>
        <v>IE1 / 36</v>
      </c>
      <c r="B56" s="98" t="str">
        <f ca="1">OFFSET(Sprachen!A410,0,'Informazioni generali'!$B$4-1,1,1)</f>
        <v>Diritto a RU/RIC</v>
      </c>
      <c r="C56" s="467" t="str">
        <f ca="1">OFFSET(Sprachen!A404,0,'Informazioni generali'!$B$4-1,1,1)</f>
        <v>[Si/No]</v>
      </c>
      <c r="D56" s="495">
        <f>IF(COUNTIF(H56:Q56,"Ja")&gt;0,COUNTIF(H56:Q56,"Ja"),0)</f>
        <v>0</v>
      </c>
      <c r="E56" s="496"/>
      <c r="F56" s="496"/>
      <c r="G56" s="496"/>
      <c r="H56" s="354"/>
      <c r="I56" s="354"/>
      <c r="J56" s="354"/>
      <c r="K56" s="354"/>
      <c r="L56" s="354"/>
      <c r="M56" s="354"/>
      <c r="N56" s="354"/>
      <c r="O56" s="354"/>
      <c r="P56" s="354"/>
      <c r="Q56" s="354"/>
      <c r="R56" s="687"/>
      <c r="S56" s="688"/>
      <c r="T56" s="675"/>
      <c r="U56" s="676"/>
      <c r="V56" s="346"/>
      <c r="W56" s="207"/>
      <c r="X56" s="346" t="s">
        <v>179</v>
      </c>
      <c r="Y56" s="492" t="s">
        <v>179</v>
      </c>
      <c r="Z56" s="486"/>
      <c r="AA56">
        <f t="shared" si="3"/>
        <v>36</v>
      </c>
    </row>
    <row r="57" spans="1:27" x14ac:dyDescent="0.25">
      <c r="A57" s="464" t="str">
        <f t="shared" ca="1" si="2"/>
        <v>IE1 / 37</v>
      </c>
      <c r="B57" s="98" t="str">
        <f ca="1">OFFSET(Sprachen!A411,0,'Informazioni generali'!$B$4-1,1,1)</f>
        <v>Ricavi da RU/RIC anno</v>
      </c>
      <c r="C57" s="467" t="s">
        <v>24</v>
      </c>
      <c r="D57" s="497">
        <f>SUMIF(H50:Q50,"Ja",H57:Q57)+SUMIF(H50:Q50,"Oui",H57:Q57)+SUMIF(H50:Q50,"Si",H57:Q57)</f>
        <v>0</v>
      </c>
      <c r="E57" s="245"/>
      <c r="F57" s="245"/>
      <c r="G57" s="245"/>
      <c r="H57" s="429"/>
      <c r="I57" s="429"/>
      <c r="J57" s="429"/>
      <c r="K57" s="429"/>
      <c r="L57" s="429"/>
      <c r="M57" s="429"/>
      <c r="N57" s="429"/>
      <c r="O57" s="429"/>
      <c r="P57" s="429"/>
      <c r="Q57" s="429"/>
      <c r="R57" s="678"/>
      <c r="S57" s="659"/>
      <c r="T57" s="675"/>
      <c r="U57" s="676"/>
      <c r="V57" s="346"/>
      <c r="W57" s="207"/>
      <c r="X57" s="346" t="s">
        <v>179</v>
      </c>
      <c r="Y57" s="492" t="s">
        <v>179</v>
      </c>
      <c r="Z57" s="486"/>
      <c r="AA57">
        <f t="shared" si="3"/>
        <v>37</v>
      </c>
    </row>
    <row r="58" spans="1:27" ht="25" x14ac:dyDescent="0.25">
      <c r="A58" s="464" t="str">
        <f t="shared" ca="1" si="2"/>
        <v>IE1 / 39</v>
      </c>
      <c r="B58" s="98" t="str">
        <f ca="1">OFFSET(Sprachen!A412,0,'Informazioni generali'!$B$4-1,1,1)</f>
        <v>Ricavi dall'indennizzo per risanamenti secondo la legge sulla protezione delle acque</v>
      </c>
      <c r="C58" s="457" t="s">
        <v>24</v>
      </c>
      <c r="D58" s="497">
        <f>SUMIF($H$50:$Q$50,"Ja",H58:Q58)+SUMIF($H$50:$Q$50,"Oui",H58:Q58)+SUMIF($H$50:$Q$50,"Si",H58:Q58)</f>
        <v>0</v>
      </c>
      <c r="E58" s="245"/>
      <c r="F58" s="245"/>
      <c r="G58" s="245"/>
      <c r="H58" s="429"/>
      <c r="I58" s="429"/>
      <c r="J58" s="429"/>
      <c r="K58" s="429"/>
      <c r="L58" s="429"/>
      <c r="M58" s="429"/>
      <c r="N58" s="429"/>
      <c r="O58" s="429"/>
      <c r="P58" s="429"/>
      <c r="Q58" s="429"/>
      <c r="R58" s="656"/>
      <c r="S58" s="658"/>
      <c r="T58" s="675"/>
      <c r="U58" s="676"/>
      <c r="V58" s="346"/>
      <c r="W58" s="207"/>
      <c r="X58" s="346" t="s">
        <v>179</v>
      </c>
      <c r="Y58" s="492" t="s">
        <v>179</v>
      </c>
      <c r="Z58" s="486"/>
      <c r="AA58">
        <v>39</v>
      </c>
    </row>
    <row r="59" spans="1:27" ht="25" x14ac:dyDescent="0.25">
      <c r="A59" s="464" t="str">
        <f t="shared" ca="1" si="2"/>
        <v>IE1 / 41</v>
      </c>
      <c r="B59" s="98" t="str">
        <f ca="1">OFFSET(Sprachen!A413,0,'Informazioni generali'!$B$4-1,1,1)</f>
        <v>Ricavi da altre misure di sostegno da parte degli enti pubblici</v>
      </c>
      <c r="C59" s="457" t="s">
        <v>24</v>
      </c>
      <c r="D59" s="497">
        <f>SUMIF(H50:Q50,"Ja",H59:Q59)+SUMIF(H50:Q50,"Qui",H59:Q59)+SUMIF(H50:Q50,"Si",H59:Q59)</f>
        <v>0</v>
      </c>
      <c r="E59" s="245"/>
      <c r="F59" s="245"/>
      <c r="G59" s="245"/>
      <c r="H59" s="429"/>
      <c r="I59" s="429"/>
      <c r="J59" s="429"/>
      <c r="K59" s="429"/>
      <c r="L59" s="429"/>
      <c r="M59" s="429"/>
      <c r="N59" s="429"/>
      <c r="O59" s="429"/>
      <c r="P59" s="429"/>
      <c r="Q59" s="429"/>
      <c r="R59" s="656"/>
      <c r="S59" s="658"/>
      <c r="T59" s="675"/>
      <c r="U59" s="676"/>
      <c r="V59" s="346"/>
      <c r="W59" s="207"/>
      <c r="X59" s="346" t="s">
        <v>179</v>
      </c>
      <c r="Y59" s="44"/>
      <c r="Z59" s="486"/>
      <c r="AA59">
        <v>41</v>
      </c>
    </row>
    <row r="60" spans="1:27" ht="15.5" x14ac:dyDescent="0.35">
      <c r="A60" s="483"/>
      <c r="B60" s="484"/>
      <c r="C60" s="484"/>
      <c r="D60" s="484"/>
      <c r="E60" s="484"/>
      <c r="F60" s="484"/>
      <c r="G60" s="484"/>
      <c r="H60" s="484"/>
      <c r="I60" s="484"/>
      <c r="J60" s="484"/>
      <c r="K60" s="484"/>
      <c r="L60" s="484"/>
      <c r="M60" s="484"/>
      <c r="N60" s="484"/>
      <c r="O60" s="484"/>
      <c r="P60" s="484"/>
      <c r="Q60" s="484"/>
      <c r="R60" s="484"/>
      <c r="S60" s="484"/>
      <c r="T60" s="484"/>
      <c r="U60" s="484"/>
      <c r="V60" s="484"/>
      <c r="W60" s="485"/>
      <c r="X60" s="484"/>
      <c r="Y60" s="484"/>
      <c r="Z60" s="486"/>
    </row>
    <row r="61" spans="1:27" ht="26" x14ac:dyDescent="0.3">
      <c r="A61" s="498" t="str">
        <f ca="1">OFFSET(Sprachen!A414,0,'Informazioni generali'!$B$4-1,1,1)</f>
        <v>B. Costi di produzione</v>
      </c>
      <c r="B61" s="498"/>
      <c r="C61" s="465"/>
      <c r="D61" s="499"/>
      <c r="E61" s="500"/>
      <c r="F61" s="500"/>
      <c r="G61" s="500"/>
      <c r="H61" s="674" t="str">
        <f ca="1">R47</f>
        <v>Commenti UFE</v>
      </c>
      <c r="I61" s="674"/>
      <c r="J61" s="674"/>
      <c r="K61" s="674"/>
      <c r="L61" s="674"/>
      <c r="M61" s="740" t="str">
        <f ca="1">T47</f>
        <v>Commenti richiedente</v>
      </c>
      <c r="N61" s="741"/>
      <c r="O61" s="741"/>
      <c r="P61" s="741"/>
      <c r="Q61" s="741"/>
      <c r="R61" s="741"/>
      <c r="S61" s="741"/>
      <c r="T61" s="741"/>
      <c r="U61" s="742"/>
      <c r="V61" s="454" t="str">
        <f ca="1">V47</f>
        <v>Esame plausiblità</v>
      </c>
      <c r="W61" s="454" t="str">
        <f ca="1">W47</f>
        <v>Osservazioni plausibilità</v>
      </c>
      <c r="X61" s="454" t="str">
        <f ca="1">X47</f>
        <v>Esame materiale</v>
      </c>
      <c r="Y61" s="454" t="str">
        <f ca="1">Y47</f>
        <v>Commenti esame materiale</v>
      </c>
    </row>
    <row r="62" spans="1:27" ht="27.75" customHeight="1" x14ac:dyDescent="0.25">
      <c r="A62" s="464"/>
      <c r="B62" s="501" t="str">
        <f ca="1">OFFSET(Sprachen!A415,0,'Informazioni generali'!$B$4-1,1,1)</f>
        <v>B 1. Costi e ricavi d'esercizio</v>
      </c>
      <c r="C62" s="467"/>
      <c r="D62" s="467"/>
      <c r="E62" s="502"/>
      <c r="F62" s="502"/>
      <c r="G62" s="502"/>
      <c r="H62" s="590"/>
      <c r="I62" s="590"/>
      <c r="J62" s="590"/>
      <c r="K62" s="590"/>
      <c r="L62" s="590"/>
      <c r="M62" s="663"/>
      <c r="N62" s="663"/>
      <c r="O62" s="663"/>
      <c r="P62" s="663"/>
      <c r="Q62" s="663"/>
      <c r="R62" s="663"/>
      <c r="S62" s="663"/>
      <c r="T62" s="663"/>
      <c r="U62" s="663"/>
      <c r="V62" s="346"/>
      <c r="W62" s="207"/>
      <c r="X62" s="346" t="s">
        <v>179</v>
      </c>
      <c r="Y62" s="472" t="s">
        <v>179</v>
      </c>
    </row>
    <row r="63" spans="1:27" ht="25" x14ac:dyDescent="0.25">
      <c r="A63" s="464" t="str">
        <f t="shared" ref="A63:A72" ca="1" si="5">CONCATENATE($A$2," / ",AA63)</f>
        <v>IE1 / 42</v>
      </c>
      <c r="B63" s="98" t="str">
        <f ca="1">OFFSET(Sprachen!A416,0,'Informazioni generali'!$B$4-1,1,1)</f>
        <v>Somma subventioni/remunerazioni degli enti pubblici</v>
      </c>
      <c r="C63" s="467"/>
      <c r="D63" s="503">
        <f>D59+D57</f>
        <v>0</v>
      </c>
      <c r="E63" s="504"/>
      <c r="F63" s="504"/>
      <c r="G63" s="504"/>
      <c r="H63" s="705"/>
      <c r="I63" s="602"/>
      <c r="J63" s="602"/>
      <c r="K63" s="602"/>
      <c r="L63" s="706"/>
      <c r="M63" s="707"/>
      <c r="N63" s="708"/>
      <c r="O63" s="708"/>
      <c r="P63" s="708"/>
      <c r="Q63" s="708"/>
      <c r="R63" s="708"/>
      <c r="S63" s="708"/>
      <c r="T63" s="708"/>
      <c r="U63" s="709"/>
      <c r="V63" s="346"/>
      <c r="W63" s="207"/>
      <c r="X63" s="346" t="s">
        <v>179</v>
      </c>
      <c r="Y63" s="472" t="s">
        <v>179</v>
      </c>
      <c r="AA63">
        <v>42</v>
      </c>
    </row>
    <row r="64" spans="1:27" ht="33" customHeight="1" x14ac:dyDescent="0.25">
      <c r="A64" s="464" t="str">
        <f t="shared" ca="1" si="5"/>
        <v>IE1 / 43</v>
      </c>
      <c r="B64" s="98" t="str">
        <f ca="1">OFFSET(Sprachen!A417,0,'Informazioni generali'!$B$4-1,1,1)</f>
        <v>Altri ricavi d'esercizio (senza sostegni)</v>
      </c>
      <c r="C64" s="105" t="s">
        <v>24</v>
      </c>
      <c r="D64" s="116"/>
      <c r="E64" s="505"/>
      <c r="F64" s="505"/>
      <c r="G64" s="505"/>
      <c r="H64" s="717" t="str">
        <f ca="1">CONCATENATE(OFFSET(Sprachen!A500,0,'Informazioni generali'!$B$4-1,1,1)," 5.",A2,".7")</f>
        <v>Conformemente alla direttiva dell'UFE sui costi d'esercizio e del capitale computabili 5.IE1.7</v>
      </c>
      <c r="I64" s="582"/>
      <c r="J64" s="582"/>
      <c r="K64" s="582"/>
      <c r="L64" s="718"/>
      <c r="M64" s="663"/>
      <c r="N64" s="663"/>
      <c r="O64" s="663"/>
      <c r="P64" s="663"/>
      <c r="Q64" s="663"/>
      <c r="R64" s="663"/>
      <c r="S64" s="663"/>
      <c r="T64" s="663"/>
      <c r="U64" s="663"/>
      <c r="V64" s="346"/>
      <c r="W64" s="207"/>
      <c r="X64" s="346" t="s">
        <v>179</v>
      </c>
      <c r="Y64" s="472" t="s">
        <v>179</v>
      </c>
      <c r="AA64">
        <v>43</v>
      </c>
    </row>
    <row r="65" spans="1:27" x14ac:dyDescent="0.25">
      <c r="A65" s="464" t="str">
        <f t="shared" ca="1" si="5"/>
        <v>IE1 / 44</v>
      </c>
      <c r="B65" s="98" t="str">
        <f ca="1">OFFSET(Sprachen!A418,0,'Informazioni generali'!$B$4-1,1,1)</f>
        <v>Attivazione di prestazioni proprie</v>
      </c>
      <c r="C65" s="105" t="s">
        <v>24</v>
      </c>
      <c r="D65" s="116"/>
      <c r="E65" s="252"/>
      <c r="F65" s="252"/>
      <c r="G65" s="252"/>
      <c r="H65" s="717"/>
      <c r="I65" s="582"/>
      <c r="J65" s="582"/>
      <c r="K65" s="582"/>
      <c r="L65" s="718"/>
      <c r="M65" s="663"/>
      <c r="N65" s="663"/>
      <c r="O65" s="663"/>
      <c r="P65" s="663"/>
      <c r="Q65" s="663"/>
      <c r="R65" s="663"/>
      <c r="S65" s="663"/>
      <c r="T65" s="663"/>
      <c r="U65" s="663"/>
      <c r="V65" s="346"/>
      <c r="W65" s="207"/>
      <c r="X65" s="346" t="s">
        <v>179</v>
      </c>
      <c r="Y65" s="472" t="s">
        <v>179</v>
      </c>
      <c r="AA65">
        <f t="shared" ref="AA65:AA72" si="6">AA64+1</f>
        <v>44</v>
      </c>
    </row>
    <row r="66" spans="1:27" ht="12.75" customHeight="1" x14ac:dyDescent="0.25">
      <c r="A66" s="464" t="str">
        <f t="shared" ca="1" si="5"/>
        <v>IE1 / 45</v>
      </c>
      <c r="B66" s="98" t="str">
        <f ca="1">OFFSET(Sprachen!A419,0,'Informazioni generali'!$B$4-1,1,1)</f>
        <v>Energia di pompaggio</v>
      </c>
      <c r="C66" s="105" t="s">
        <v>8</v>
      </c>
      <c r="D66" s="506" t="str">
        <f ca="1">IFERROR(IF($D$5="Nein/Non/No","-",INDIRECT(CONCATENATE(Input_prod_e!$A$2,"!")&amp;CONCATENATE(MID("CDEFGHIJKLMNOPQRSTUVWXYZ",HLOOKUP($A$2,Input_prod_e!$C$5:$AS$6,2,FALSE),1),"55"))),"")</f>
        <v/>
      </c>
      <c r="E66" s="242"/>
      <c r="F66" s="242"/>
      <c r="G66" s="242"/>
      <c r="H66" s="680" t="s">
        <v>597</v>
      </c>
      <c r="I66" s="680"/>
      <c r="J66" s="680"/>
      <c r="K66" s="680"/>
      <c r="L66" s="681"/>
      <c r="M66" s="663"/>
      <c r="N66" s="663"/>
      <c r="O66" s="663"/>
      <c r="P66" s="663"/>
      <c r="Q66" s="663"/>
      <c r="R66" s="663"/>
      <c r="S66" s="663"/>
      <c r="T66" s="663"/>
      <c r="U66" s="663"/>
      <c r="V66" s="346"/>
      <c r="W66" s="207"/>
      <c r="X66" s="346" t="s">
        <v>179</v>
      </c>
      <c r="Y66" s="472" t="s">
        <v>179</v>
      </c>
      <c r="AA66">
        <f t="shared" si="6"/>
        <v>45</v>
      </c>
    </row>
    <row r="67" spans="1:27" ht="25" x14ac:dyDescent="0.25">
      <c r="A67" s="464" t="str">
        <f t="shared" ca="1" si="5"/>
        <v>IE1 / 46</v>
      </c>
      <c r="B67" s="98" t="str">
        <f ca="1">OFFSET(Sprachen!A420,0,'Informazioni generali'!$B$4-1,1,1)</f>
        <v>Costi specifici dell'energia di pompaggio a prezzo di mercato</v>
      </c>
      <c r="C67" s="105" t="s">
        <v>38</v>
      </c>
      <c r="D67" s="507" t="str">
        <f ca="1">IFERROR(D68*100/(D66*1000000),"")</f>
        <v/>
      </c>
      <c r="E67" s="247"/>
      <c r="F67" s="247"/>
      <c r="G67" s="247"/>
      <c r="H67" s="585" t="s">
        <v>1800</v>
      </c>
      <c r="I67" s="673" t="str">
        <f ca="1">OFFSET(Sprachen!A428,0,'Informazioni generali'!$B$4-1,1,1)</f>
        <v>Oneri per le prestazioni di servizio globali e la commercializzazione dell’elettricità (Overhead) [CHF]</v>
      </c>
      <c r="J67" s="673"/>
      <c r="K67" s="749"/>
      <c r="L67" s="749"/>
      <c r="M67" s="663"/>
      <c r="N67" s="663"/>
      <c r="O67" s="663"/>
      <c r="P67" s="663"/>
      <c r="Q67" s="663"/>
      <c r="R67" s="663"/>
      <c r="S67" s="663"/>
      <c r="T67" s="663"/>
      <c r="U67" s="663"/>
      <c r="V67" s="346"/>
      <c r="W67" s="207"/>
      <c r="X67" s="346" t="s">
        <v>179</v>
      </c>
      <c r="Y67" s="472" t="s">
        <v>179</v>
      </c>
      <c r="AA67">
        <f t="shared" si="6"/>
        <v>46</v>
      </c>
    </row>
    <row r="68" spans="1:27" x14ac:dyDescent="0.25">
      <c r="A68" s="464" t="str">
        <f ca="1">CONCATENATE($A$2," / ",AA68)</f>
        <v>IE1 / 47</v>
      </c>
      <c r="B68" s="98" t="str">
        <f ca="1">OFFSET(Sprachen!A421,0,'Informazioni generali'!$B$4-1,1,1)</f>
        <v>Costi energia di pompaggio a prezzo di mercato</v>
      </c>
      <c r="C68" s="105" t="s">
        <v>24</v>
      </c>
      <c r="D68" s="506" t="str">
        <f ca="1">IFERROR(IF($D$5="Nein/Non/No","-",INDIRECT(CONCATENATE(Input_prod_e!$A$2,"!")&amp;CONCATENATE(MID("CDEFGHIJKLMNOPQRSTUVWXYZ",HLOOKUP($A$2,Input_prod_e!$C$5:$AS$6,2,FALSE),1),"67"))),"")</f>
        <v/>
      </c>
      <c r="E68" s="248"/>
      <c r="F68" s="248"/>
      <c r="G68" s="248"/>
      <c r="H68" s="585"/>
      <c r="I68" s="673"/>
      <c r="J68" s="673"/>
      <c r="K68" s="749"/>
      <c r="L68" s="749"/>
      <c r="M68" s="663"/>
      <c r="N68" s="663"/>
      <c r="O68" s="663"/>
      <c r="P68" s="663"/>
      <c r="Q68" s="663"/>
      <c r="R68" s="663"/>
      <c r="S68" s="663"/>
      <c r="T68" s="663"/>
      <c r="U68" s="663"/>
      <c r="V68" s="346"/>
      <c r="W68" s="207"/>
      <c r="X68" s="346" t="s">
        <v>179</v>
      </c>
      <c r="Y68" s="472" t="s">
        <v>179</v>
      </c>
      <c r="AA68">
        <f t="shared" si="6"/>
        <v>47</v>
      </c>
    </row>
    <row r="69" spans="1:27" ht="25.9" customHeight="1" x14ac:dyDescent="0.25">
      <c r="A69" s="464" t="str">
        <f t="shared" ca="1" si="5"/>
        <v>IE1 / 48</v>
      </c>
      <c r="B69" s="98" t="str">
        <f ca="1">OFFSET(Sprachen!A422,0,'Informazioni generali'!$B$4-1,1,1)</f>
        <v>Costi per l'acquisto di energia</v>
      </c>
      <c r="C69" s="105" t="s">
        <v>24</v>
      </c>
      <c r="D69" s="116"/>
      <c r="E69" s="252"/>
      <c r="F69" s="252"/>
      <c r="G69" s="252"/>
      <c r="H69" s="585"/>
      <c r="I69" s="673"/>
      <c r="J69" s="673"/>
      <c r="K69" s="749"/>
      <c r="L69" s="749"/>
      <c r="M69" s="663"/>
      <c r="N69" s="663"/>
      <c r="O69" s="663"/>
      <c r="P69" s="663"/>
      <c r="Q69" s="663"/>
      <c r="R69" s="663"/>
      <c r="S69" s="663"/>
      <c r="T69" s="663"/>
      <c r="U69" s="663"/>
      <c r="V69" s="346"/>
      <c r="W69" s="207"/>
      <c r="X69" s="346" t="s">
        <v>179</v>
      </c>
      <c r="Y69" s="472" t="s">
        <v>179</v>
      </c>
      <c r="AA69">
        <f t="shared" si="6"/>
        <v>48</v>
      </c>
    </row>
    <row r="70" spans="1:27" ht="15" customHeight="1" x14ac:dyDescent="0.25">
      <c r="A70" s="464" t="str">
        <f t="shared" ca="1" si="5"/>
        <v>IE1 / 49</v>
      </c>
      <c r="B70" s="98" t="str">
        <f ca="1">OFFSET(Sprachen!A423,0,'Informazioni generali'!$B$4-1,1,1)</f>
        <v>Costi per l'utilizzazione della rete</v>
      </c>
      <c r="C70" s="105" t="s">
        <v>24</v>
      </c>
      <c r="D70" s="116"/>
      <c r="E70" s="252"/>
      <c r="F70" s="252"/>
      <c r="G70" s="252"/>
      <c r="H70" s="585" t="s">
        <v>1801</v>
      </c>
      <c r="I70" s="649" t="str">
        <f ca="1">OFFSET(Sprachen!A429,0,'Informazioni generali'!$B$4-1,1,1)</f>
        <v>Tipo di impianto idroelettrico</v>
      </c>
      <c r="J70" s="649"/>
      <c r="K70" s="586"/>
      <c r="L70" s="586"/>
      <c r="M70" s="663"/>
      <c r="N70" s="663"/>
      <c r="O70" s="663"/>
      <c r="P70" s="663"/>
      <c r="Q70" s="663"/>
      <c r="R70" s="663"/>
      <c r="S70" s="663"/>
      <c r="T70" s="663"/>
      <c r="U70" s="663"/>
      <c r="V70" s="346"/>
      <c r="W70" s="207"/>
      <c r="X70" s="346" t="s">
        <v>179</v>
      </c>
      <c r="Y70" s="472" t="s">
        <v>179</v>
      </c>
      <c r="AA70">
        <f t="shared" si="6"/>
        <v>49</v>
      </c>
    </row>
    <row r="71" spans="1:27" x14ac:dyDescent="0.25">
      <c r="A71" s="464" t="str">
        <f t="shared" ca="1" si="5"/>
        <v>IE1 / 50</v>
      </c>
      <c r="B71" s="98" t="str">
        <f ca="1">OFFSET(Sprachen!A424,0,'Informazioni generali'!$B$4-1,1,1)</f>
        <v>Materiale e prestazioni di terzi</v>
      </c>
      <c r="C71" s="105" t="s">
        <v>24</v>
      </c>
      <c r="D71" s="116"/>
      <c r="E71" s="252"/>
      <c r="F71" s="252"/>
      <c r="G71" s="252"/>
      <c r="H71" s="585"/>
      <c r="I71" s="649"/>
      <c r="J71" s="649"/>
      <c r="K71" s="586"/>
      <c r="L71" s="586"/>
      <c r="M71" s="663"/>
      <c r="N71" s="663"/>
      <c r="O71" s="663"/>
      <c r="P71" s="663"/>
      <c r="Q71" s="663"/>
      <c r="R71" s="663"/>
      <c r="S71" s="663"/>
      <c r="T71" s="663"/>
      <c r="U71" s="663"/>
      <c r="V71" s="346"/>
      <c r="W71" s="207"/>
      <c r="X71" s="346" t="s">
        <v>179</v>
      </c>
      <c r="Y71" s="472" t="s">
        <v>179</v>
      </c>
      <c r="AA71">
        <f t="shared" si="6"/>
        <v>50</v>
      </c>
    </row>
    <row r="72" spans="1:27" x14ac:dyDescent="0.25">
      <c r="A72" s="464" t="str">
        <f t="shared" ca="1" si="5"/>
        <v>IE1 / 51</v>
      </c>
      <c r="B72" s="98" t="str">
        <f ca="1">OFFSET(Sprachen!A425,0,'Informazioni generali'!$B$4-1,1,1)</f>
        <v>Costi per il personale</v>
      </c>
      <c r="C72" s="105" t="s">
        <v>24</v>
      </c>
      <c r="D72" s="116"/>
      <c r="E72" s="508"/>
      <c r="F72" s="508"/>
      <c r="G72" s="508"/>
      <c r="H72" s="585"/>
      <c r="I72" s="649"/>
      <c r="J72" s="649"/>
      <c r="K72" s="586"/>
      <c r="L72" s="586"/>
      <c r="M72" s="663"/>
      <c r="N72" s="663"/>
      <c r="O72" s="663"/>
      <c r="P72" s="663"/>
      <c r="Q72" s="663"/>
      <c r="R72" s="663"/>
      <c r="S72" s="663"/>
      <c r="T72" s="663"/>
      <c r="U72" s="663"/>
      <c r="V72" s="346"/>
      <c r="W72" s="207"/>
      <c r="X72" s="346" t="s">
        <v>179</v>
      </c>
      <c r="Y72" s="472" t="s">
        <v>179</v>
      </c>
      <c r="AA72">
        <f t="shared" si="6"/>
        <v>51</v>
      </c>
    </row>
    <row r="73" spans="1:27" x14ac:dyDescent="0.25">
      <c r="A73" s="464" t="str">
        <f ca="1">CONCATENATE($A$2," / ",AA73)</f>
        <v>IE1 / 52</v>
      </c>
      <c r="B73" s="98" t="str">
        <f ca="1">OFFSET(Sprachen!A426,0,'Informazioni generali'!$B$4-1,1,1)</f>
        <v>Altri costi d'esercizio (incl. GO)</v>
      </c>
      <c r="C73" s="105" t="s">
        <v>24</v>
      </c>
      <c r="D73" s="116"/>
      <c r="E73" s="509"/>
      <c r="F73" s="509"/>
      <c r="G73" s="509"/>
      <c r="H73" s="174" t="s">
        <v>1812</v>
      </c>
      <c r="I73" s="748" t="str">
        <f ca="1">OFFSET(Sprachen!A430,0,'Informazioni generali'!$B$4-1,1,1)</f>
        <v>Tetto massimo [ct./kWh]</v>
      </c>
      <c r="J73" s="748"/>
      <c r="K73" s="750" t="str" cm="1">
        <f t="array" ref="K73">IFERROR(_xlfn.IFS(K70="Laufwasserkraftwerk",0.4,K70="Centrale au fil de l’eau",0.4,K70="Centrale ad acqua fluente",0.4,K70="Speicher-, Pumpspeicher- oder Umwälzkraftwerk",0.55,K70="Centrale à accumulation, à pompage-turbinage ou à pompage-turbinage pur",0.55,K70="Centrale ad accumulazione, ad accumulazione con pompaggio o di pompaggio-turbinaggio",0.55),"")</f>
        <v/>
      </c>
      <c r="L73" s="750"/>
      <c r="M73" s="663"/>
      <c r="N73" s="663"/>
      <c r="O73" s="663"/>
      <c r="P73" s="663"/>
      <c r="Q73" s="663"/>
      <c r="R73" s="663"/>
      <c r="S73" s="663"/>
      <c r="T73" s="663"/>
      <c r="U73" s="663"/>
      <c r="V73" s="346"/>
      <c r="W73" s="207"/>
      <c r="X73" s="346" t="s">
        <v>179</v>
      </c>
      <c r="Y73" s="472" t="s">
        <v>179</v>
      </c>
      <c r="AA73">
        <f>AA72+1</f>
        <v>52</v>
      </c>
    </row>
    <row r="74" spans="1:27" ht="13" x14ac:dyDescent="0.3">
      <c r="A74" s="464" t="str">
        <f ca="1">CONCATENATE($A$2," / ",AA74)</f>
        <v>IE1 / 54</v>
      </c>
      <c r="B74" s="98" t="str">
        <f ca="1">OFFSET(Sprachen!A427,0,'Informazioni generali'!$B$4-1,1,1)</f>
        <v>Totale costi d'esercizio</v>
      </c>
      <c r="C74" s="105" t="s">
        <v>24</v>
      </c>
      <c r="D74" s="510">
        <f ca="1">SUM(D68:D73)-SUM(D63:G65)+K74</f>
        <v>0</v>
      </c>
      <c r="E74" s="249"/>
      <c r="F74" s="249"/>
      <c r="G74" s="249"/>
      <c r="H74" s="174" t="s">
        <v>1813</v>
      </c>
      <c r="I74" s="748" t="str">
        <f ca="1">OFFSET(Sprachen!A431,0,'Informazioni generali'!$B$4-1,1,1)</f>
        <v>Overhead imputabile</v>
      </c>
      <c r="J74" s="748"/>
      <c r="K74" s="747">
        <f>IFERROR(MIN(K73/100*D36*10^6,K67),)</f>
        <v>0</v>
      </c>
      <c r="L74" s="747"/>
      <c r="M74" s="671"/>
      <c r="N74" s="671"/>
      <c r="O74" s="671"/>
      <c r="P74" s="671"/>
      <c r="Q74" s="671"/>
      <c r="R74" s="671"/>
      <c r="S74" s="671"/>
      <c r="T74" s="671"/>
      <c r="U74" s="671"/>
      <c r="V74" s="346"/>
      <c r="W74" s="207"/>
      <c r="X74" s="346" t="s">
        <v>179</v>
      </c>
      <c r="Y74" s="472" t="s">
        <v>428</v>
      </c>
      <c r="AA74" s="511">
        <f>AA73+2</f>
        <v>54</v>
      </c>
    </row>
    <row r="75" spans="1:27" ht="15.5" x14ac:dyDescent="0.35">
      <c r="A75" s="483"/>
      <c r="B75" s="484"/>
      <c r="C75" s="484"/>
      <c r="D75" s="484"/>
      <c r="E75" s="484"/>
      <c r="F75" s="484"/>
      <c r="G75" s="484"/>
      <c r="H75" s="484"/>
      <c r="I75" s="484"/>
      <c r="J75" s="484"/>
      <c r="K75" s="484"/>
      <c r="L75" s="484"/>
      <c r="M75" s="484"/>
      <c r="N75" s="484"/>
      <c r="O75" s="484"/>
      <c r="P75" s="484"/>
      <c r="Q75" s="484"/>
      <c r="R75" s="484"/>
      <c r="S75" s="484"/>
      <c r="T75" s="484"/>
      <c r="U75" s="484"/>
      <c r="V75" s="484"/>
      <c r="W75" s="485"/>
      <c r="X75" s="484"/>
      <c r="Y75" s="484"/>
    </row>
    <row r="76" spans="1:27" ht="26" x14ac:dyDescent="0.25">
      <c r="A76" s="512"/>
      <c r="B76" s="513" t="str">
        <f ca="1">OFFSET(Sprachen!A432,0,'Informazioni generali'!$B$4-1,1,1)</f>
        <v>B2. Costi del capitale</v>
      </c>
      <c r="C76" s="465"/>
      <c r="D76" s="460">
        <v>2024</v>
      </c>
      <c r="E76" s="514"/>
      <c r="F76" s="514"/>
      <c r="G76" s="514"/>
      <c r="H76" s="460">
        <f>D76-1</f>
        <v>2023</v>
      </c>
      <c r="I76" s="460">
        <f>H76-1</f>
        <v>2022</v>
      </c>
      <c r="J76" s="460">
        <f t="shared" ref="J76:K76" si="7">I76-1</f>
        <v>2021</v>
      </c>
      <c r="K76" s="460">
        <f t="shared" si="7"/>
        <v>2020</v>
      </c>
      <c r="L76" s="682" t="str">
        <f ca="1">H61</f>
        <v>Commenti UFE</v>
      </c>
      <c r="M76" s="683"/>
      <c r="N76" s="683"/>
      <c r="O76" s="683"/>
      <c r="P76" s="684"/>
      <c r="Q76" s="668" t="str">
        <f ca="1">M61</f>
        <v>Commenti richiedente</v>
      </c>
      <c r="R76" s="669"/>
      <c r="S76" s="669"/>
      <c r="T76" s="669"/>
      <c r="U76" s="670"/>
      <c r="V76" s="454" t="str">
        <f ca="1">V61</f>
        <v>Esame plausiblità</v>
      </c>
      <c r="W76" s="454" t="str">
        <f ca="1">W61</f>
        <v>Osservazioni plausibilità</v>
      </c>
      <c r="X76" s="454" t="str">
        <f ca="1">X61</f>
        <v>Esame materiale</v>
      </c>
      <c r="Y76" s="454" t="str">
        <f ca="1">Y61</f>
        <v>Commenti esame materiale</v>
      </c>
    </row>
    <row r="77" spans="1:27" ht="39" customHeight="1" x14ac:dyDescent="0.25">
      <c r="A77" s="464" t="str">
        <f t="shared" ref="A77:A87" ca="1" si="8">CONCATENATE($A$2," / ",AA77)</f>
        <v>IE1 / 55</v>
      </c>
      <c r="B77" s="98" t="str">
        <f ca="1">OFFSET(Sprachen!A433,0,'Informazioni generali'!$B$4-1,1,1)</f>
        <v>Prassi di ammortamento</v>
      </c>
      <c r="C77" s="467"/>
      <c r="D77" s="355"/>
      <c r="E77" s="356"/>
      <c r="F77" s="356"/>
      <c r="G77" s="356"/>
      <c r="H77" s="117"/>
      <c r="I77" s="117"/>
      <c r="J77" s="117"/>
      <c r="K77" s="117"/>
      <c r="L77" s="574" t="str">
        <f ca="1">CONCATENATE(OFFSET(Sprachen!A501,0,'Informazioni generali'!$B$4-1,1,1)," 5.",$A$2,".7")</f>
        <v>Riportare i valori con segno positivo per tutti i tipi di costo. Il segno iniziale sarà coretto nella formula. Valori negativi rappresentano ricavi o costi negativi. In caso di dati divergenti rispetto al rapporto di gestione occorre compilare il modulo dell'allegato A.5.x.7 5.IE1.7</v>
      </c>
      <c r="M77" s="575"/>
      <c r="N77" s="575"/>
      <c r="O77" s="575"/>
      <c r="P77" s="576"/>
      <c r="Q77" s="663"/>
      <c r="R77" s="663"/>
      <c r="S77" s="663"/>
      <c r="T77" s="663"/>
      <c r="U77" s="663"/>
      <c r="V77" s="346"/>
      <c r="W77" s="207"/>
      <c r="X77" s="346" t="s">
        <v>179</v>
      </c>
      <c r="Y77" s="110"/>
      <c r="AA77">
        <f>AA74+1</f>
        <v>55</v>
      </c>
    </row>
    <row r="78" spans="1:27" ht="22.5" customHeight="1" x14ac:dyDescent="0.25">
      <c r="A78" s="464" t="str">
        <f t="shared" ca="1" si="8"/>
        <v>IE1 / 56</v>
      </c>
      <c r="B78" s="98" t="str">
        <f ca="1">OFFSET(Sprachen!A434,0,'Informazioni generali'!$B$4-1,1,1)</f>
        <v>Ammortamenti ordinari</v>
      </c>
      <c r="C78" s="467" t="s">
        <v>24</v>
      </c>
      <c r="D78" s="118"/>
      <c r="E78" s="250"/>
      <c r="F78" s="250"/>
      <c r="G78" s="250"/>
      <c r="H78" s="118"/>
      <c r="I78" s="118"/>
      <c r="J78" s="118"/>
      <c r="K78" s="118"/>
      <c r="L78" s="577"/>
      <c r="M78" s="573"/>
      <c r="N78" s="573"/>
      <c r="O78" s="573"/>
      <c r="P78" s="578"/>
      <c r="Q78" s="663"/>
      <c r="R78" s="663"/>
      <c r="S78" s="663"/>
      <c r="T78" s="663"/>
      <c r="U78" s="663"/>
      <c r="V78" s="346"/>
      <c r="W78" s="207"/>
      <c r="X78" s="346" t="s">
        <v>179</v>
      </c>
      <c r="Y78" s="110"/>
      <c r="AA78">
        <f>AA77+1</f>
        <v>56</v>
      </c>
    </row>
    <row r="79" spans="1:27" ht="22.5" customHeight="1" x14ac:dyDescent="0.25">
      <c r="A79" s="464" t="str">
        <f t="shared" ca="1" si="8"/>
        <v>IE1 / 57</v>
      </c>
      <c r="B79" s="98" t="str">
        <f ca="1">OFFSET(Sprachen!A435,0,'Informazioni generali'!$B$4-1,1,1)</f>
        <v>Ammortamenti straordinari</v>
      </c>
      <c r="C79" s="467" t="s">
        <v>24</v>
      </c>
      <c r="D79" s="116"/>
      <c r="E79" s="246"/>
      <c r="F79" s="246"/>
      <c r="G79" s="246"/>
      <c r="H79" s="119"/>
      <c r="I79" s="119"/>
      <c r="J79" s="119"/>
      <c r="K79" s="119"/>
      <c r="L79" s="577"/>
      <c r="M79" s="573"/>
      <c r="N79" s="573"/>
      <c r="O79" s="573"/>
      <c r="P79" s="578"/>
      <c r="Q79" s="663"/>
      <c r="R79" s="663"/>
      <c r="S79" s="663"/>
      <c r="T79" s="663"/>
      <c r="U79" s="663"/>
      <c r="V79" s="346"/>
      <c r="W79" s="207"/>
      <c r="X79" s="346" t="s">
        <v>179</v>
      </c>
      <c r="Y79" s="110"/>
      <c r="AA79">
        <f t="shared" ref="AA79:AA87" si="9">AA78+1</f>
        <v>57</v>
      </c>
    </row>
    <row r="80" spans="1:27" ht="25" x14ac:dyDescent="0.25">
      <c r="A80" s="464" t="str">
        <f t="shared" ca="1" si="8"/>
        <v>IE1 / 58</v>
      </c>
      <c r="B80" s="98" t="str">
        <f ca="1">OFFSET(Sprachen!A436,0,'Informazioni generali'!$B$4-1,1,1)</f>
        <v>Valore residuo immobilizzazioni materiali per 30.09.2024 o 31.12.2024</v>
      </c>
      <c r="C80" s="467" t="s">
        <v>24</v>
      </c>
      <c r="D80" s="116"/>
      <c r="E80" s="515"/>
      <c r="F80" s="515"/>
      <c r="G80" s="515"/>
      <c r="H80" s="516"/>
      <c r="I80" s="517"/>
      <c r="J80" s="518"/>
      <c r="K80" s="519"/>
      <c r="L80" s="680" t="s">
        <v>597</v>
      </c>
      <c r="M80" s="680"/>
      <c r="N80" s="680"/>
      <c r="O80" s="680"/>
      <c r="P80" s="681"/>
      <c r="Q80" s="663"/>
      <c r="R80" s="663"/>
      <c r="S80" s="663"/>
      <c r="T80" s="663"/>
      <c r="U80" s="663"/>
      <c r="V80" s="346"/>
      <c r="W80" s="207"/>
      <c r="X80" s="346" t="s">
        <v>179</v>
      </c>
      <c r="Y80" s="110"/>
      <c r="AA80">
        <f t="shared" si="9"/>
        <v>58</v>
      </c>
    </row>
    <row r="81" spans="1:27" ht="31.5" customHeight="1" x14ac:dyDescent="0.25">
      <c r="A81" s="464" t="str">
        <f t="shared" ca="1" si="8"/>
        <v>IE1 / 59</v>
      </c>
      <c r="B81" s="98" t="str">
        <f ca="1">OFFSET(Sprachen!A437,0,'Informazioni generali'!$B$4-1,1,1)</f>
        <v>Valore residuo immobilizzazioni immateriali imputabili per 30.09.2024 o per 31.12.2024</v>
      </c>
      <c r="C81" s="467" t="s">
        <v>24</v>
      </c>
      <c r="D81" s="116"/>
      <c r="E81" s="515"/>
      <c r="F81" s="515"/>
      <c r="G81" s="515"/>
      <c r="H81" s="520"/>
      <c r="I81" s="10"/>
      <c r="J81" s="39"/>
      <c r="K81" s="521"/>
      <c r="L81" s="672" t="str">
        <f ca="1">OFFSET(Sprachen!A503,0,'Informazioni generali'!$B$4-1,1,1)</f>
        <v>Possono essere presi in considerazione i valori residui delle concessioni.</v>
      </c>
      <c r="M81" s="673"/>
      <c r="N81" s="673"/>
      <c r="O81" s="673"/>
      <c r="P81" s="673"/>
      <c r="Q81" s="663"/>
      <c r="R81" s="663"/>
      <c r="S81" s="663"/>
      <c r="T81" s="663"/>
      <c r="U81" s="663"/>
      <c r="V81" s="346"/>
      <c r="W81" s="207"/>
      <c r="X81" s="346" t="s">
        <v>179</v>
      </c>
      <c r="Y81" s="110"/>
      <c r="AA81">
        <f t="shared" si="9"/>
        <v>59</v>
      </c>
    </row>
    <row r="82" spans="1:27" x14ac:dyDescent="0.25">
      <c r="A82" s="464" t="str">
        <f t="shared" ca="1" si="8"/>
        <v>IE1 / 60</v>
      </c>
      <c r="B82" s="98" t="str">
        <f ca="1">OFFSET(Sprachen!A438,0,'Informazioni generali'!$B$4-1,1,1)</f>
        <v>Capitale circolante impianto</v>
      </c>
      <c r="C82" s="467" t="s">
        <v>24</v>
      </c>
      <c r="D82" s="116"/>
      <c r="E82" s="515"/>
      <c r="F82" s="515"/>
      <c r="G82" s="515"/>
      <c r="H82" s="522"/>
      <c r="I82" s="523"/>
      <c r="J82" s="524"/>
      <c r="K82" s="525"/>
      <c r="L82" s="685"/>
      <c r="M82" s="685"/>
      <c r="N82" s="685"/>
      <c r="O82" s="685"/>
      <c r="P82" s="659"/>
      <c r="Q82" s="663"/>
      <c r="R82" s="663"/>
      <c r="S82" s="663"/>
      <c r="T82" s="663"/>
      <c r="U82" s="663"/>
      <c r="V82" s="346"/>
      <c r="W82" s="207"/>
      <c r="X82" s="346" t="s">
        <v>179</v>
      </c>
      <c r="Y82" s="110"/>
      <c r="AA82">
        <f t="shared" si="9"/>
        <v>60</v>
      </c>
    </row>
    <row r="83" spans="1:27" ht="33" customHeight="1" x14ac:dyDescent="0.25">
      <c r="A83" s="464" t="str">
        <f t="shared" ca="1" si="8"/>
        <v>IE1 / 61</v>
      </c>
      <c r="B83" s="98" t="str">
        <f ca="1">OFFSET(Sprachen!A439,0,'Informazioni generali'!$B$4-1,1,1)</f>
        <v>Debiti a breve termine dell'impianto</v>
      </c>
      <c r="C83" s="467" t="s">
        <v>24</v>
      </c>
      <c r="D83" s="116"/>
      <c r="E83" s="515"/>
      <c r="F83" s="515"/>
      <c r="G83" s="515"/>
      <c r="H83" s="567" t="str">
        <f ca="1">OFFSET(Sprachen!A504,0,'Informazioni generali'!$B$4-1,1,1)</f>
        <v>Occorre indicare prestiti a breve termine che non producono interessi. Capitali a breve termine che producono interessi (tra cui anche prestiti a lungo termine con scadenza entro un anno) non devono essere indicati. Cfr. direttiva n. 3.2.2.</v>
      </c>
      <c r="I83" s="568"/>
      <c r="J83" s="568"/>
      <c r="K83" s="568"/>
      <c r="L83" s="568"/>
      <c r="M83" s="568"/>
      <c r="N83" s="568"/>
      <c r="O83" s="568"/>
      <c r="P83" s="569"/>
      <c r="Q83" s="663"/>
      <c r="R83" s="663"/>
      <c r="S83" s="663"/>
      <c r="T83" s="663"/>
      <c r="U83" s="663"/>
      <c r="V83" s="346"/>
      <c r="W83" s="207"/>
      <c r="X83" s="346" t="s">
        <v>179</v>
      </c>
      <c r="Y83" s="110"/>
      <c r="AA83">
        <f t="shared" si="9"/>
        <v>61</v>
      </c>
    </row>
    <row r="84" spans="1:27" ht="32.25" customHeight="1" x14ac:dyDescent="0.25">
      <c r="A84" s="464" t="str">
        <f t="shared" ca="1" si="8"/>
        <v>IE1 / 62</v>
      </c>
      <c r="B84" s="98" t="str">
        <f ca="1">OFFSET(Sprachen!A440,0,'Informazioni generali'!$B$4-1,1,1)</f>
        <v>Capitale circolante netto</v>
      </c>
      <c r="C84" s="467" t="s">
        <v>24</v>
      </c>
      <c r="D84" s="526">
        <f>D82-D83</f>
        <v>0</v>
      </c>
      <c r="E84" s="245"/>
      <c r="F84" s="245"/>
      <c r="G84" s="245"/>
      <c r="H84" s="649" t="str">
        <f ca="1">OFFSET(Sprachen!A505,0,'Informazioni generali'!$B$4-1,1,1)</f>
        <v>Secondo la direttiva n. 3.2.2. il capitale circolante netto (capitale circolante meno il capitale di terzi a breve termine che non produce interessi) è necessario per l'esercizio e può essere preso in considerazione nella domanda.</v>
      </c>
      <c r="I84" s="649"/>
      <c r="J84" s="649"/>
      <c r="K84" s="649"/>
      <c r="L84" s="649"/>
      <c r="M84" s="649"/>
      <c r="N84" s="649"/>
      <c r="O84" s="649"/>
      <c r="P84" s="649"/>
      <c r="Q84" s="663"/>
      <c r="R84" s="663"/>
      <c r="S84" s="663"/>
      <c r="T84" s="663"/>
      <c r="U84" s="663"/>
      <c r="V84" s="214"/>
      <c r="W84" s="209"/>
      <c r="X84" s="214"/>
      <c r="Y84" s="494"/>
      <c r="AA84">
        <f t="shared" si="9"/>
        <v>62</v>
      </c>
    </row>
    <row r="85" spans="1:27" x14ac:dyDescent="0.25">
      <c r="A85" s="464" t="str">
        <f t="shared" ca="1" si="8"/>
        <v>IE1 / 63</v>
      </c>
      <c r="B85" s="98" t="str">
        <f ca="1">OFFSET(Sprachen!A441,0,'Informazioni generali'!$B$4-1,1,1)</f>
        <v>WACC</v>
      </c>
      <c r="C85" s="467" t="s">
        <v>4</v>
      </c>
      <c r="D85" s="527">
        <v>5.0999999999999997E-2</v>
      </c>
      <c r="E85" s="528"/>
      <c r="F85" s="528"/>
      <c r="G85" s="528"/>
      <c r="H85" s="656"/>
      <c r="I85" s="657"/>
      <c r="J85" s="657"/>
      <c r="K85" s="657"/>
      <c r="L85" s="657"/>
      <c r="M85" s="657"/>
      <c r="N85" s="657"/>
      <c r="O85" s="657"/>
      <c r="P85" s="658"/>
      <c r="Q85" s="663"/>
      <c r="R85" s="663"/>
      <c r="S85" s="663"/>
      <c r="T85" s="663"/>
      <c r="U85" s="663"/>
      <c r="V85" s="214"/>
      <c r="W85" s="209"/>
      <c r="X85" s="214"/>
      <c r="Y85" s="494"/>
      <c r="AA85">
        <f t="shared" si="9"/>
        <v>63</v>
      </c>
    </row>
    <row r="86" spans="1:27" x14ac:dyDescent="0.25">
      <c r="A86" s="464" t="str">
        <f t="shared" ca="1" si="8"/>
        <v>IE1 / 64</v>
      </c>
      <c r="B86" s="98" t="str">
        <f ca="1">OFFSET(Sprachen!A442,0,'Informazioni generali'!$B$4-1,1,1)</f>
        <v>Costi calcolatori del capitale</v>
      </c>
      <c r="C86" s="467" t="s">
        <v>24</v>
      </c>
      <c r="D86" s="526">
        <f>(D80+D81+D84)*D85</f>
        <v>0</v>
      </c>
      <c r="E86" s="245"/>
      <c r="F86" s="245"/>
      <c r="G86" s="245"/>
      <c r="H86" s="656"/>
      <c r="I86" s="657"/>
      <c r="J86" s="657"/>
      <c r="K86" s="657"/>
      <c r="L86" s="657"/>
      <c r="M86" s="657"/>
      <c r="N86" s="657"/>
      <c r="O86" s="657"/>
      <c r="P86" s="658"/>
      <c r="Q86" s="663"/>
      <c r="R86" s="663"/>
      <c r="S86" s="663"/>
      <c r="T86" s="663"/>
      <c r="U86" s="663"/>
      <c r="V86" s="214"/>
      <c r="W86" s="209"/>
      <c r="X86" s="214"/>
      <c r="Y86" s="494"/>
      <c r="AA86">
        <f t="shared" si="9"/>
        <v>64</v>
      </c>
    </row>
    <row r="87" spans="1:27" x14ac:dyDescent="0.25">
      <c r="A87" s="464" t="str">
        <f t="shared" ca="1" si="8"/>
        <v>IE1 / 65</v>
      </c>
      <c r="B87" s="98" t="str">
        <f ca="1">OFFSET(Sprachen!A443,0,'Informazioni generali'!$B$4-1,1,1)</f>
        <v xml:space="preserve">Totale costi del capitale computabili </v>
      </c>
      <c r="C87" s="467" t="s">
        <v>24</v>
      </c>
      <c r="D87" s="526">
        <f>D86+D78</f>
        <v>0</v>
      </c>
      <c r="E87" s="245"/>
      <c r="F87" s="245"/>
      <c r="G87" s="245"/>
      <c r="H87" s="656"/>
      <c r="I87" s="657"/>
      <c r="J87" s="657"/>
      <c r="K87" s="657"/>
      <c r="L87" s="657"/>
      <c r="M87" s="657"/>
      <c r="N87" s="657"/>
      <c r="O87" s="657"/>
      <c r="P87" s="658"/>
      <c r="Q87" s="663"/>
      <c r="R87" s="663"/>
      <c r="S87" s="663"/>
      <c r="T87" s="663"/>
      <c r="U87" s="663"/>
      <c r="V87" s="346"/>
      <c r="W87" s="207"/>
      <c r="X87" s="346" t="s">
        <v>179</v>
      </c>
      <c r="Y87" s="472" t="s">
        <v>428</v>
      </c>
      <c r="AA87">
        <f t="shared" si="9"/>
        <v>65</v>
      </c>
    </row>
    <row r="88" spans="1:27" ht="15.5" x14ac:dyDescent="0.35">
      <c r="A88" s="483"/>
      <c r="B88" s="484"/>
      <c r="C88" s="484"/>
      <c r="D88" s="484"/>
      <c r="E88" s="484"/>
      <c r="F88" s="484"/>
      <c r="G88" s="484"/>
      <c r="H88" s="484"/>
      <c r="I88" s="484"/>
      <c r="J88" s="484"/>
      <c r="K88" s="484"/>
      <c r="L88" s="484"/>
      <c r="M88" s="484"/>
      <c r="N88" s="484"/>
      <c r="O88" s="484"/>
      <c r="P88" s="484"/>
      <c r="Q88" s="484"/>
      <c r="R88" s="484"/>
      <c r="S88" s="484"/>
      <c r="T88" s="484"/>
      <c r="U88" s="484"/>
      <c r="V88" s="484"/>
      <c r="W88" s="485"/>
      <c r="X88" s="484"/>
      <c r="Y88" s="484"/>
    </row>
    <row r="89" spans="1:27" ht="26" x14ac:dyDescent="0.25">
      <c r="A89" s="464"/>
      <c r="B89" s="487" t="str">
        <f ca="1">OFFSET(Sprachen!A444,0,'Informazioni generali'!$B$4-1,1,1)</f>
        <v>B3. Abgaben und Steuern</v>
      </c>
      <c r="C89" s="467"/>
      <c r="D89" s="529"/>
      <c r="E89" s="530"/>
      <c r="F89" s="530"/>
      <c r="G89" s="530"/>
      <c r="H89" s="648" t="str">
        <f ca="1">L76</f>
        <v>Commenti UFE</v>
      </c>
      <c r="I89" s="648"/>
      <c r="J89" s="648"/>
      <c r="K89" s="648"/>
      <c r="L89" s="648"/>
      <c r="M89" s="677" t="str">
        <f ca="1">Q76</f>
        <v>Commenti richiedente</v>
      </c>
      <c r="N89" s="677"/>
      <c r="O89" s="677"/>
      <c r="P89" s="677"/>
      <c r="Q89" s="677"/>
      <c r="R89" s="677"/>
      <c r="S89" s="677"/>
      <c r="T89" s="677"/>
      <c r="U89" s="677"/>
      <c r="V89" s="454" t="str">
        <f ca="1">V76</f>
        <v>Esame plausiblità</v>
      </c>
      <c r="W89" s="454" t="str">
        <f ca="1">W76</f>
        <v>Osservazioni plausibilità</v>
      </c>
      <c r="X89" s="454" t="str">
        <f ca="1">X76</f>
        <v>Esame materiale</v>
      </c>
      <c r="Y89" s="454" t="str">
        <f ca="1">Y76</f>
        <v>Commenti esame materiale</v>
      </c>
    </row>
    <row r="90" spans="1:27" ht="25" x14ac:dyDescent="0.25">
      <c r="A90" s="464" t="str">
        <f t="shared" ref="A90:A102" ca="1" si="10">CONCATENATE($A$2," / ",AA90)</f>
        <v>IE1 / 66</v>
      </c>
      <c r="B90" s="98" t="str">
        <f ca="1">OFFSET(Sprachen!A445,0,'Informazioni generali'!$B$4-1,1,1)</f>
        <v xml:space="preserve">Ricavo non realizzato per la fornitura d'energia a titolo gratuito o a un canone ridotto </v>
      </c>
      <c r="C90" s="467" t="s">
        <v>24</v>
      </c>
      <c r="D90" s="116"/>
      <c r="E90" s="531"/>
      <c r="F90" s="531"/>
      <c r="G90" s="531"/>
      <c r="H90" s="646"/>
      <c r="I90" s="646"/>
      <c r="J90" s="646"/>
      <c r="K90" s="646"/>
      <c r="L90" s="646"/>
      <c r="M90" s="586"/>
      <c r="N90" s="586"/>
      <c r="O90" s="586"/>
      <c r="P90" s="586"/>
      <c r="Q90" s="586"/>
      <c r="R90" s="586"/>
      <c r="S90" s="586"/>
      <c r="T90" s="586"/>
      <c r="U90" s="586"/>
      <c r="V90" s="346"/>
      <c r="W90" s="207"/>
      <c r="X90" s="346" t="s">
        <v>179</v>
      </c>
      <c r="Y90" s="44"/>
      <c r="AA90">
        <f>AA87+1</f>
        <v>66</v>
      </c>
    </row>
    <row r="91" spans="1:27" x14ac:dyDescent="0.25">
      <c r="A91" s="464" t="str">
        <f t="shared" ca="1" si="10"/>
        <v>IE1 / 67</v>
      </c>
      <c r="B91" s="98" t="str">
        <f ca="1">OFFSET(Sprachen!A446,0,'Informazioni generali'!$B$4-1,1,1)</f>
        <v>Oneri per prestazioni in concessione</v>
      </c>
      <c r="C91" s="467" t="s">
        <v>24</v>
      </c>
      <c r="D91" s="116"/>
      <c r="E91" s="531"/>
      <c r="F91" s="531"/>
      <c r="G91" s="531"/>
      <c r="H91" s="646" t="str">
        <f ca="1">OFFSET(Sprachen!A506,0,'Informazioni generali'!$B$4-1,1,1)</f>
        <v>Da considerare</v>
      </c>
      <c r="I91" s="646"/>
      <c r="J91" s="646"/>
      <c r="K91" s="646"/>
      <c r="L91" s="646"/>
      <c r="M91" s="586"/>
      <c r="N91" s="586"/>
      <c r="O91" s="586"/>
      <c r="P91" s="586"/>
      <c r="Q91" s="586"/>
      <c r="R91" s="586"/>
      <c r="S91" s="586"/>
      <c r="T91" s="586"/>
      <c r="U91" s="586"/>
      <c r="V91" s="346"/>
      <c r="W91" s="207"/>
      <c r="X91" s="346" t="s">
        <v>179</v>
      </c>
      <c r="Y91" s="44"/>
      <c r="AA91">
        <f t="shared" ref="AA91:AA99" si="11">AA90+1</f>
        <v>67</v>
      </c>
    </row>
    <row r="92" spans="1:27" x14ac:dyDescent="0.25">
      <c r="A92" s="464" t="str">
        <f t="shared" ca="1" si="10"/>
        <v>IE1 / 68</v>
      </c>
      <c r="B92" s="98" t="str">
        <f ca="1">OFFSET(Sprachen!A447,0,'Informazioni generali'!$B$4-1,1,1)</f>
        <v>Imposte sull'utile società partner</v>
      </c>
      <c r="C92" s="467" t="s">
        <v>24</v>
      </c>
      <c r="D92" s="116"/>
      <c r="E92" s="515"/>
      <c r="F92" s="515"/>
      <c r="G92" s="515"/>
      <c r="H92" s="646" t="str">
        <f ca="1">OFFSET(Sprachen!A507,0,'Informazioni generali'!$B$4-1,1,1)</f>
        <v xml:space="preserve">Non è computabile. È indicato esclusivamente per motivi di completezza. </v>
      </c>
      <c r="I92" s="646"/>
      <c r="J92" s="646"/>
      <c r="K92" s="646"/>
      <c r="L92" s="646"/>
      <c r="M92" s="586"/>
      <c r="N92" s="586"/>
      <c r="O92" s="586"/>
      <c r="P92" s="586"/>
      <c r="Q92" s="586"/>
      <c r="R92" s="586"/>
      <c r="S92" s="586"/>
      <c r="T92" s="586"/>
      <c r="U92" s="586"/>
      <c r="V92" s="346"/>
      <c r="W92" s="207"/>
      <c r="X92" s="346" t="s">
        <v>179</v>
      </c>
      <c r="Y92" s="44"/>
      <c r="AA92">
        <f t="shared" si="11"/>
        <v>68</v>
      </c>
    </row>
    <row r="93" spans="1:27" ht="49.5" customHeight="1" x14ac:dyDescent="0.25">
      <c r="A93" s="464" t="str">
        <f t="shared" ca="1" si="10"/>
        <v>IE1 / 69</v>
      </c>
      <c r="B93" s="98" t="str">
        <f ca="1">OFFSET(Sprachen!A448,0,'Informazioni generali'!$B$4-1,1,1)</f>
        <v>Imposte sull'utile computabili ai sensi dell'articolo 90 OPEn</v>
      </c>
      <c r="C93" s="467" t="s">
        <v>24</v>
      </c>
      <c r="D93" s="116"/>
      <c r="E93" s="531"/>
      <c r="F93" s="531"/>
      <c r="G93" s="531"/>
      <c r="H93" s="649" t="str">
        <f ca="1">OFFSET(Sprachen!A508,0,'Informazioni generali'!$B$4-1,1,1)</f>
        <v>Se si ritiene che le imposte sull'utile debbano essere computabili, si prega di allegare la motivazione per la quale sussistono degli utili effettivi nonostante la differenza tra costi di produzione e prezzi di mercato.</v>
      </c>
      <c r="I93" s="649"/>
      <c r="J93" s="649"/>
      <c r="K93" s="649"/>
      <c r="L93" s="649"/>
      <c r="M93" s="586"/>
      <c r="N93" s="586"/>
      <c r="O93" s="586"/>
      <c r="P93" s="586"/>
      <c r="Q93" s="586"/>
      <c r="R93" s="586"/>
      <c r="S93" s="586"/>
      <c r="T93" s="586"/>
      <c r="U93" s="586"/>
      <c r="V93" s="346"/>
      <c r="W93" s="207"/>
      <c r="X93" s="346" t="s">
        <v>179</v>
      </c>
      <c r="Y93" s="44"/>
      <c r="AA93">
        <f t="shared" si="11"/>
        <v>69</v>
      </c>
    </row>
    <row r="94" spans="1:27" x14ac:dyDescent="0.25">
      <c r="A94" s="464" t="str">
        <f t="shared" ca="1" si="10"/>
        <v>IE1 / 70</v>
      </c>
      <c r="B94" s="98" t="str">
        <f ca="1">OFFSET(Sprachen!A449,0,'Informazioni generali'!$B$4-1,1,1)</f>
        <v>Imposte sul capitale</v>
      </c>
      <c r="C94" s="467" t="s">
        <v>24</v>
      </c>
      <c r="D94" s="118"/>
      <c r="E94" s="515"/>
      <c r="F94" s="515"/>
      <c r="G94" s="515"/>
      <c r="H94" s="646"/>
      <c r="I94" s="646"/>
      <c r="J94" s="646"/>
      <c r="K94" s="646"/>
      <c r="L94" s="646"/>
      <c r="M94" s="586"/>
      <c r="N94" s="586"/>
      <c r="O94" s="586"/>
      <c r="P94" s="586"/>
      <c r="Q94" s="586"/>
      <c r="R94" s="586"/>
      <c r="S94" s="586"/>
      <c r="T94" s="586"/>
      <c r="U94" s="586"/>
      <c r="V94" s="346"/>
      <c r="W94" s="207"/>
      <c r="X94" s="346" t="s">
        <v>179</v>
      </c>
      <c r="Y94" s="44"/>
      <c r="AA94">
        <f t="shared" si="11"/>
        <v>70</v>
      </c>
    </row>
    <row r="95" spans="1:27" x14ac:dyDescent="0.25">
      <c r="A95" s="464" t="str">
        <f t="shared" ca="1" si="10"/>
        <v>IE1 / 71</v>
      </c>
      <c r="B95" s="98" t="str">
        <f ca="1">OFFSET(Sprachen!A450,0,'Informazioni generali'!$B$4-1,1,1)</f>
        <v>Altre imposte computabili</v>
      </c>
      <c r="C95" s="467" t="s">
        <v>24</v>
      </c>
      <c r="D95" s="116"/>
      <c r="E95" s="531"/>
      <c r="F95" s="531"/>
      <c r="G95" s="531"/>
      <c r="H95" s="664" t="str">
        <f ca="1">OFFSET(Sprachen!A509,0,'Informazioni generali'!$B$4-1,1,1)</f>
        <v>Imposte sugli immobili. Altre imposte.</v>
      </c>
      <c r="I95" s="664"/>
      <c r="J95" s="664"/>
      <c r="K95" s="664"/>
      <c r="L95" s="664"/>
      <c r="M95" s="586"/>
      <c r="N95" s="586"/>
      <c r="O95" s="586"/>
      <c r="P95" s="586"/>
      <c r="Q95" s="586"/>
      <c r="R95" s="586"/>
      <c r="S95" s="586"/>
      <c r="T95" s="586"/>
      <c r="U95" s="586"/>
      <c r="V95" s="346"/>
      <c r="W95" s="207"/>
      <c r="X95" s="346" t="s">
        <v>179</v>
      </c>
      <c r="Y95" s="44"/>
      <c r="AA95">
        <f t="shared" si="11"/>
        <v>71</v>
      </c>
    </row>
    <row r="96" spans="1:27" ht="25" x14ac:dyDescent="0.25">
      <c r="A96" s="464" t="str">
        <f t="shared" ca="1" si="10"/>
        <v>IE1 / 72</v>
      </c>
      <c r="B96" s="98" t="str">
        <f ca="1">OFFSET(Sprachen!A451,0,'Informazioni generali'!$B$4-1,1,1)</f>
        <v>Canoni d'acqua (incluse le imposte sugli impianti idroelettrici e altre tasse equivalenti)</v>
      </c>
      <c r="C96" s="467" t="s">
        <v>24</v>
      </c>
      <c r="D96" s="116"/>
      <c r="E96" s="515"/>
      <c r="F96" s="515"/>
      <c r="G96" s="515"/>
      <c r="H96" s="646"/>
      <c r="I96" s="646"/>
      <c r="J96" s="646"/>
      <c r="K96" s="646"/>
      <c r="L96" s="646"/>
      <c r="M96" s="586"/>
      <c r="N96" s="586"/>
      <c r="O96" s="586"/>
      <c r="P96" s="586"/>
      <c r="Q96" s="586"/>
      <c r="R96" s="586"/>
      <c r="S96" s="586"/>
      <c r="T96" s="586"/>
      <c r="U96" s="586"/>
      <c r="V96" s="346"/>
      <c r="W96" s="207"/>
      <c r="X96" s="346" t="s">
        <v>179</v>
      </c>
      <c r="Y96" s="44"/>
      <c r="AA96">
        <f t="shared" si="11"/>
        <v>72</v>
      </c>
    </row>
    <row r="97" spans="1:27" ht="13" x14ac:dyDescent="0.25">
      <c r="A97" s="464" t="str">
        <f t="shared" ca="1" si="10"/>
        <v>IE1 / 73</v>
      </c>
      <c r="B97" s="98" t="str">
        <f ca="1">OFFSET(Sprachen!A452,0,'Informazioni generali'!$B$4-1,1,1)</f>
        <v>Totale tasse e imposte</v>
      </c>
      <c r="C97" s="467" t="s">
        <v>24</v>
      </c>
      <c r="D97" s="388">
        <f>D90+D91+D93+D94+D95+D96</f>
        <v>0</v>
      </c>
      <c r="E97" s="251"/>
      <c r="F97" s="251"/>
      <c r="G97" s="251"/>
      <c r="H97" s="647"/>
      <c r="I97" s="647"/>
      <c r="J97" s="647"/>
      <c r="K97" s="647"/>
      <c r="L97" s="647"/>
      <c r="M97" s="586"/>
      <c r="N97" s="586"/>
      <c r="O97" s="586"/>
      <c r="P97" s="586"/>
      <c r="Q97" s="586"/>
      <c r="R97" s="586"/>
      <c r="S97" s="586"/>
      <c r="T97" s="586"/>
      <c r="U97" s="586"/>
      <c r="V97" s="532"/>
      <c r="W97" s="533"/>
      <c r="X97" s="532"/>
      <c r="Y97" s="532"/>
      <c r="AA97">
        <f t="shared" si="11"/>
        <v>73</v>
      </c>
    </row>
    <row r="98" spans="1:27" x14ac:dyDescent="0.25">
      <c r="A98" s="464" t="str">
        <f t="shared" ca="1" si="10"/>
        <v>IE1 / 74</v>
      </c>
      <c r="B98" s="98" t="str">
        <f ca="1">OFFSET(Sprachen!A453,0,'Informazioni generali'!$B$4-1,1,1)</f>
        <v>Utile d’esercizio annuale</v>
      </c>
      <c r="C98" s="467" t="s">
        <v>24</v>
      </c>
      <c r="D98" s="116"/>
      <c r="E98" s="534"/>
      <c r="F98" s="534"/>
      <c r="G98" s="534"/>
      <c r="H98" s="664" t="str">
        <f ca="1">OFFSET(Sprachen!A510,0,'Informazioni generali'!$B$4-1,1,1)</f>
        <v xml:space="preserve">Non è computabile. È indicato esclusivamente per motivi di completezza. </v>
      </c>
      <c r="I98" s="664"/>
      <c r="J98" s="664"/>
      <c r="K98" s="664"/>
      <c r="L98" s="664"/>
      <c r="M98" s="586"/>
      <c r="N98" s="586"/>
      <c r="O98" s="586"/>
      <c r="P98" s="586"/>
      <c r="Q98" s="586"/>
      <c r="R98" s="586"/>
      <c r="S98" s="586"/>
      <c r="T98" s="586"/>
      <c r="U98" s="586"/>
      <c r="V98" s="346"/>
      <c r="W98" s="207"/>
      <c r="X98" s="346" t="s">
        <v>179</v>
      </c>
      <c r="Y98" s="44"/>
      <c r="AA98">
        <f t="shared" si="11"/>
        <v>74</v>
      </c>
    </row>
    <row r="99" spans="1:27" x14ac:dyDescent="0.25">
      <c r="A99" s="464" t="str">
        <f t="shared" ca="1" si="10"/>
        <v>IE1 / 75</v>
      </c>
      <c r="B99" s="98" t="str">
        <f ca="1">OFFSET(Sprachen!A454,0,'Informazioni generali'!$B$4-1,1,1)</f>
        <v>Totale costi di produzione computabili</v>
      </c>
      <c r="C99" s="467" t="s">
        <v>24</v>
      </c>
      <c r="D99" s="111">
        <f ca="1">D74+D87+D97</f>
        <v>0</v>
      </c>
      <c r="E99" s="252"/>
      <c r="F99" s="252"/>
      <c r="G99" s="252"/>
      <c r="H99" s="646"/>
      <c r="I99" s="646"/>
      <c r="J99" s="646"/>
      <c r="K99" s="646"/>
      <c r="L99" s="646"/>
      <c r="M99" s="586"/>
      <c r="N99" s="586"/>
      <c r="O99" s="586"/>
      <c r="P99" s="586"/>
      <c r="Q99" s="586"/>
      <c r="R99" s="586"/>
      <c r="S99" s="586"/>
      <c r="T99" s="586"/>
      <c r="U99" s="586"/>
      <c r="V99" s="532"/>
      <c r="W99" s="533"/>
      <c r="X99" s="532"/>
      <c r="Y99" s="532"/>
      <c r="AA99">
        <f t="shared" si="11"/>
        <v>75</v>
      </c>
    </row>
    <row r="100" spans="1:27" x14ac:dyDescent="0.25">
      <c r="A100" s="464" t="str">
        <f t="shared" ca="1" si="10"/>
        <v>IE1 / 76</v>
      </c>
      <c r="B100" s="98" t="str">
        <f ca="1">OFFSET(Sprachen!A455,0,'Informazioni generali'!$B$4-1,1,1)</f>
        <v>Totale costi di produzione specifici</v>
      </c>
      <c r="C100" s="467" t="s">
        <v>38</v>
      </c>
      <c r="D100" s="535">
        <f ca="1">IFERROR(D99*100/(D36*1000000),0)</f>
        <v>0</v>
      </c>
      <c r="E100" s="536"/>
      <c r="F100" s="536"/>
      <c r="G100" s="536"/>
      <c r="H100" s="646"/>
      <c r="I100" s="646"/>
      <c r="J100" s="646"/>
      <c r="K100" s="646"/>
      <c r="L100" s="646"/>
      <c r="M100" s="586"/>
      <c r="N100" s="586"/>
      <c r="O100" s="586"/>
      <c r="P100" s="586"/>
      <c r="Q100" s="586"/>
      <c r="R100" s="586"/>
      <c r="S100" s="586"/>
      <c r="T100" s="586"/>
      <c r="U100" s="586"/>
      <c r="V100" s="346"/>
      <c r="W100" s="207"/>
      <c r="X100" s="346" t="s">
        <v>179</v>
      </c>
      <c r="Y100" s="472" t="s">
        <v>428</v>
      </c>
      <c r="AA100">
        <f>AA99+1</f>
        <v>76</v>
      </c>
    </row>
    <row r="101" spans="1:27" ht="15.75" hidden="1" customHeight="1" x14ac:dyDescent="0.25">
      <c r="A101" s="464" t="str">
        <f t="shared" ca="1" si="10"/>
        <v>IE1 / 76-G</v>
      </c>
      <c r="B101" s="98" t="str">
        <f ca="1">OFFSET(Sprachen!A456,0,'Informazioni generali'!$B$4-1,1,1)</f>
        <v>Totale costi di produzione specifici</v>
      </c>
      <c r="C101" s="467" t="s">
        <v>38</v>
      </c>
      <c r="D101" s="537"/>
      <c r="E101" s="538"/>
      <c r="F101" s="538"/>
      <c r="G101" s="538"/>
      <c r="H101" s="646"/>
      <c r="I101" s="646"/>
      <c r="J101" s="646"/>
      <c r="K101" s="646"/>
      <c r="L101" s="646"/>
      <c r="M101" s="586"/>
      <c r="N101" s="586"/>
      <c r="O101" s="586"/>
      <c r="P101" s="586"/>
      <c r="Q101" s="586"/>
      <c r="R101" s="586"/>
      <c r="S101" s="586"/>
      <c r="T101" s="586"/>
      <c r="U101" s="586"/>
      <c r="V101" s="346"/>
      <c r="W101" s="207"/>
      <c r="X101" s="346"/>
      <c r="Y101" s="472"/>
      <c r="AA101" s="463" t="s">
        <v>531</v>
      </c>
    </row>
    <row r="102" spans="1:27" x14ac:dyDescent="0.25">
      <c r="A102" s="464" t="str">
        <f t="shared" ca="1" si="10"/>
        <v>IE1 / 77</v>
      </c>
      <c r="B102" s="98" t="str">
        <f ca="1">OFFSET(Sprachen!A457,0,'Informazioni generali'!$B$4-1,1,1)</f>
        <v>Costi di produzione (quota del richiedente)</v>
      </c>
      <c r="C102" s="467" t="s">
        <v>24</v>
      </c>
      <c r="D102" s="539">
        <f ca="1">D99*D40</f>
        <v>0</v>
      </c>
      <c r="E102" s="540"/>
      <c r="F102" s="540"/>
      <c r="G102" s="540"/>
      <c r="H102" s="646"/>
      <c r="I102" s="646"/>
      <c r="J102" s="646"/>
      <c r="K102" s="646"/>
      <c r="L102" s="646"/>
      <c r="M102" s="586"/>
      <c r="N102" s="586"/>
      <c r="O102" s="586"/>
      <c r="P102" s="586"/>
      <c r="Q102" s="586"/>
      <c r="R102" s="586"/>
      <c r="S102" s="586"/>
      <c r="T102" s="586"/>
      <c r="U102" s="586"/>
      <c r="V102" s="214"/>
      <c r="W102" s="209"/>
      <c r="X102" s="214"/>
      <c r="Y102" s="214"/>
      <c r="AA102">
        <f>AA100+1</f>
        <v>77</v>
      </c>
    </row>
    <row r="103" spans="1:27" x14ac:dyDescent="0.25">
      <c r="A103" s="456"/>
      <c r="B103" s="541"/>
      <c r="C103" s="541"/>
      <c r="D103"/>
      <c r="E103"/>
      <c r="F103"/>
      <c r="G103"/>
      <c r="H103"/>
      <c r="I103"/>
    </row>
    <row r="104" spans="1:27" ht="15.5" x14ac:dyDescent="0.35">
      <c r="A104" s="542"/>
      <c r="B104" s="543"/>
      <c r="C104" s="543"/>
      <c r="D104" s="544"/>
      <c r="E104" s="545"/>
      <c r="F104" s="545"/>
      <c r="G104" s="545"/>
      <c r="H104"/>
      <c r="I104"/>
    </row>
    <row r="105" spans="1:27" ht="18" x14ac:dyDescent="0.3">
      <c r="A105" s="546" t="str">
        <f ca="1">OFFSET(Sprachen!A458,0,'Informazioni generali'!$B$4-1,1,1)</f>
        <v>C. Ricavi</v>
      </c>
      <c r="B105" s="546"/>
      <c r="C105" s="467"/>
      <c r="D105" s="467"/>
      <c r="E105" s="468"/>
      <c r="F105" s="468"/>
      <c r="G105" s="468"/>
      <c r="J105" s="357"/>
      <c r="M105" s="93"/>
    </row>
    <row r="106" spans="1:27" ht="13" x14ac:dyDescent="0.3">
      <c r="A106" s="464" t="str">
        <f ca="1">CONCATENATE($A$2," / ",AA106)</f>
        <v>IE1 / 78</v>
      </c>
      <c r="B106" s="467" t="str">
        <f ca="1">OFFSET(Sprachen!A471,0,'Informazioni generali'!$B$4-1,1,1)</f>
        <v>Ricavi del mercato day-ahead</v>
      </c>
      <c r="C106" s="467" t="s">
        <v>24</v>
      </c>
      <c r="D106" s="258" t="str">
        <f ca="1">IFERROR(D124+D125,"")</f>
        <v/>
      </c>
      <c r="E106" s="254"/>
      <c r="F106" s="254"/>
      <c r="G106" s="254"/>
      <c r="H106" s="10"/>
      <c r="M106" s="93"/>
      <c r="AA106">
        <f>AA102+1</f>
        <v>78</v>
      </c>
    </row>
    <row r="107" spans="1:27" x14ac:dyDescent="0.25">
      <c r="A107" s="464" t="str">
        <f ca="1">CONCATENATE($A$2," / ",AA107)</f>
        <v>IE1 / 79</v>
      </c>
      <c r="B107" s="467" t="str">
        <f ca="1">OFFSET(Sprachen!A460,0,'Informazioni generali'!$B$4-1,1,1)</f>
        <v>Ricavi di riferimento specifici</v>
      </c>
      <c r="C107" s="467" t="s">
        <v>38</v>
      </c>
      <c r="D107" s="259">
        <f ca="1">IFERROR((D124+D125)*100/(D36*10^6),0)</f>
        <v>0</v>
      </c>
      <c r="E107" s="255"/>
      <c r="F107" s="255"/>
      <c r="G107" s="255"/>
      <c r="AA107">
        <f>AA106+1</f>
        <v>79</v>
      </c>
    </row>
    <row r="108" spans="1:27" ht="13" hidden="1" thickBot="1" x14ac:dyDescent="0.3">
      <c r="A108" s="464" t="str">
        <f ca="1">CONCATENATE($A$2," / ",AA108)</f>
        <v>IE1 / 79-G</v>
      </c>
      <c r="B108" s="467" t="str">
        <f ca="1">OFFSET(Sprachen!A461,0,'Informazioni generali'!$B$4-1,1,1)</f>
        <v>Ricavi di riferimento specifici</v>
      </c>
      <c r="C108" s="467" t="s">
        <v>38</v>
      </c>
      <c r="D108" s="282"/>
      <c r="E108" s="255"/>
      <c r="F108" s="255"/>
      <c r="G108" s="255"/>
      <c r="AA108" s="463" t="s">
        <v>525</v>
      </c>
    </row>
    <row r="109" spans="1:27" x14ac:dyDescent="0.25">
      <c r="A109" s="464" t="str">
        <f ca="1">CONCATENATE($A$2," / ",AA109)</f>
        <v>IE1 / 80</v>
      </c>
      <c r="B109" s="467" t="str">
        <f ca="1">OFFSET(Sprachen!A462,0,'Informazioni generali'!$B$4-1,1,1)</f>
        <v>Ricavi totali (quota richiedente)</v>
      </c>
      <c r="C109" s="467" t="s">
        <v>24</v>
      </c>
      <c r="D109" s="258" t="str">
        <f ca="1">IFERROR(D106*D40,"")</f>
        <v/>
      </c>
      <c r="E109" s="255"/>
      <c r="F109" s="255"/>
      <c r="G109" s="255"/>
      <c r="AA109">
        <v>80</v>
      </c>
    </row>
    <row r="110" spans="1:27" ht="15.5" x14ac:dyDescent="0.35">
      <c r="A110" s="542"/>
      <c r="B110" s="543"/>
      <c r="C110" s="543"/>
      <c r="D110" s="544"/>
      <c r="E110" s="547"/>
      <c r="F110" s="547"/>
      <c r="G110" s="547"/>
      <c r="H110" s="548"/>
      <c r="I110" s="448"/>
      <c r="J110" s="448"/>
      <c r="K110" s="448"/>
      <c r="L110" s="448"/>
      <c r="M110" s="448"/>
      <c r="N110" s="448"/>
      <c r="O110" s="448"/>
      <c r="P110" s="448"/>
      <c r="Q110" s="448"/>
    </row>
    <row r="111" spans="1:27" ht="18" x14ac:dyDescent="0.25">
      <c r="A111" s="549" t="str">
        <f ca="1">OFFSET(Sprachen!A463,0,'Informazioni generali'!$B$4-1,1,1)</f>
        <v xml:space="preserve">D. Costi di produzione non coperti </v>
      </c>
      <c r="C111" s="465"/>
      <c r="D111" s="550"/>
      <c r="E111" s="468"/>
      <c r="F111" s="468"/>
      <c r="G111" s="468"/>
    </row>
    <row r="112" spans="1:27" x14ac:dyDescent="0.25">
      <c r="A112" s="464" t="str">
        <f ca="1">CONCATENATE($A$2," / ",AA112)</f>
        <v>IE1 / 81</v>
      </c>
      <c r="B112" s="467" t="str">
        <f ca="1">OFFSET(Sprachen!A464,0,'Informazioni generali'!$B$4-1,1,1)</f>
        <v>Costi di produzione non coperti</v>
      </c>
      <c r="C112" s="467" t="s">
        <v>24</v>
      </c>
      <c r="D112" s="539" t="str">
        <f ca="1">IFERROR(D99-D106,"")</f>
        <v/>
      </c>
      <c r="E112" s="551"/>
      <c r="F112" s="551"/>
      <c r="G112" s="551"/>
      <c r="AA112">
        <f>AA109+1</f>
        <v>81</v>
      </c>
    </row>
    <row r="113" spans="1:27" x14ac:dyDescent="0.25">
      <c r="A113" s="464" t="str">
        <f ca="1">CONCATENATE($A$2," / ",AA113)</f>
        <v>IE1 / 82</v>
      </c>
      <c r="B113" s="467" t="str">
        <f ca="1">OFFSET(Sprachen!A465,0,'Informazioni generali'!$B$4-1,1,1)</f>
        <v>Costi di produzione non coperti specifici</v>
      </c>
      <c r="C113" s="467" t="s">
        <v>38</v>
      </c>
      <c r="D113" s="259">
        <f ca="1">D100-D107</f>
        <v>0</v>
      </c>
      <c r="E113" s="536"/>
      <c r="F113" s="536"/>
      <c r="G113" s="536"/>
      <c r="I113" s="552"/>
      <c r="AA113">
        <f>AA112+1</f>
        <v>82</v>
      </c>
    </row>
    <row r="114" spans="1:27" x14ac:dyDescent="0.25">
      <c r="A114" s="464" t="str">
        <f ca="1">CONCATENATE($A$2," / ",AA114)</f>
        <v>IE1 / 83</v>
      </c>
      <c r="B114" s="467" t="str">
        <f ca="1">OFFSET(Sprachen!A466,0,'Informazioni generali'!$B$4-1,1,1)</f>
        <v>Costi di produzione non coperti decurtati</v>
      </c>
      <c r="C114" s="467" t="s">
        <v>38</v>
      </c>
      <c r="D114" s="259">
        <f ca="1">MIN(1,D113)</f>
        <v>0</v>
      </c>
      <c r="E114" s="536"/>
      <c r="F114" s="536"/>
      <c r="G114" s="536"/>
      <c r="I114" s="552"/>
      <c r="AA114">
        <f>AA113+1</f>
        <v>83</v>
      </c>
    </row>
    <row r="115" spans="1:27" ht="28.5" customHeight="1" x14ac:dyDescent="0.35">
      <c r="A115" s="464" t="str">
        <f ca="1">CONCATENATE($A$2," / ",AA115)</f>
        <v>IE1 / 84</v>
      </c>
      <c r="B115" s="98" t="str">
        <f ca="1">OFFSET(Sprachen!A467,0,'Informazioni generali'!$B$4-1,1,1)</f>
        <v>Costi di produzione non coperti quota del richiedente</v>
      </c>
      <c r="C115" s="467" t="s">
        <v>24</v>
      </c>
      <c r="D115" s="111" t="str">
        <f ca="1">IFERROR(D102-D109,"")</f>
        <v/>
      </c>
      <c r="E115" s="252"/>
      <c r="F115" s="252"/>
      <c r="G115" s="252"/>
      <c r="H115" s="448"/>
      <c r="I115" s="448"/>
      <c r="J115" s="448"/>
      <c r="K115" s="448"/>
      <c r="L115" s="448"/>
      <c r="M115" s="448"/>
      <c r="N115" s="448"/>
      <c r="O115" s="448"/>
      <c r="P115" s="448"/>
      <c r="R115" s="448"/>
      <c r="S115" s="448"/>
      <c r="AA115">
        <f>AA114+1</f>
        <v>84</v>
      </c>
    </row>
    <row r="116" spans="1:27" ht="15.5" x14ac:dyDescent="0.35">
      <c r="A116" s="542"/>
      <c r="B116" s="543"/>
      <c r="C116" s="543"/>
      <c r="D116" s="543"/>
      <c r="E116" s="547"/>
      <c r="F116" s="547"/>
      <c r="G116" s="547"/>
      <c r="H116" s="543"/>
      <c r="I116" s="543"/>
      <c r="J116" s="543"/>
      <c r="K116" s="543"/>
      <c r="L116" s="543"/>
      <c r="M116" s="543"/>
      <c r="N116" s="543"/>
      <c r="O116" s="543"/>
      <c r="P116" s="543"/>
      <c r="Q116" s="544"/>
      <c r="R116" s="448"/>
      <c r="S116" s="448"/>
    </row>
    <row r="117" spans="1:27" ht="18" x14ac:dyDescent="0.35">
      <c r="A117" s="553" t="str">
        <f ca="1">OFFSET(Sprachen!A468,0,'Informazioni generali'!$B$4-1,1,1)</f>
        <v>E. Ricavi del mercato di riferimento</v>
      </c>
      <c r="C117" s="554"/>
      <c r="D117" s="554"/>
      <c r="E117" s="555"/>
      <c r="F117" s="555"/>
      <c r="G117" s="555"/>
      <c r="H117" s="650" t="str">
        <f ca="1">H89</f>
        <v>Commenti UFE</v>
      </c>
      <c r="I117" s="651"/>
      <c r="J117" s="651"/>
      <c r="K117" s="651"/>
      <c r="L117" s="651"/>
      <c r="M117" s="651" t="str">
        <f ca="1">M89</f>
        <v>Commenti richiedente</v>
      </c>
      <c r="N117" s="651"/>
      <c r="O117" s="651"/>
      <c r="P117" s="651"/>
      <c r="Q117" s="651"/>
      <c r="R117" s="448"/>
      <c r="S117" s="109"/>
    </row>
    <row r="118" spans="1:27" ht="15.5" x14ac:dyDescent="0.35">
      <c r="A118" s="464" t="str">
        <f t="shared" ref="A118:A125" ca="1" si="12">CONCATENATE($A$2," / ",AA118)</f>
        <v>IE1 / 85</v>
      </c>
      <c r="B118" s="556" t="str">
        <f ca="1">OFFSET(Sprachen!A469,0,'Informazioni generali'!$B$4-1,1,1)</f>
        <v xml:space="preserve">Prezzi d'elettricità scaricati da EEX il: </v>
      </c>
      <c r="C118" s="112">
        <v>45670</v>
      </c>
      <c r="D118" s="253"/>
      <c r="E118" s="256"/>
      <c r="F118" s="256"/>
      <c r="G118" s="256"/>
      <c r="H118" s="659"/>
      <c r="I118" s="646"/>
      <c r="J118" s="646"/>
      <c r="K118" s="646"/>
      <c r="L118" s="646"/>
      <c r="M118" s="660"/>
      <c r="N118" s="661"/>
      <c r="O118" s="661"/>
      <c r="P118" s="661"/>
      <c r="Q118" s="662"/>
      <c r="R118" s="448"/>
      <c r="S118" s="448"/>
      <c r="AA118">
        <f>AA115+1</f>
        <v>85</v>
      </c>
    </row>
    <row r="119" spans="1:27" ht="15.5" x14ac:dyDescent="0.35">
      <c r="A119" s="464" t="str">
        <f t="shared" ca="1" si="12"/>
        <v>IE1 / 86</v>
      </c>
      <c r="B119" s="557" t="str">
        <f ca="1">OFFSET(Sprachen!A470,0,'Informazioni generali'!$B$4-1,1,1)</f>
        <v>Periodo d'esercizio</v>
      </c>
      <c r="C119" s="644" t="str">
        <f ca="1">IFERROR(IF($D$5="Nein/Non/No","-",INDIRECT(CONCATENATE(Input_prod_e!A2,"!")&amp;CONCATENATE(MID("CDEFGHIJKLMNOPQRSTUVWXYZ",HLOOKUP($A$2,Input_prod_e!$C$5:$AS$6,2,FALSE),1),"8"))),"")</f>
        <v/>
      </c>
      <c r="D119" s="645"/>
      <c r="E119" s="558"/>
      <c r="F119" s="558"/>
      <c r="G119" s="558"/>
      <c r="H119" s="659"/>
      <c r="I119" s="646"/>
      <c r="J119" s="646"/>
      <c r="K119" s="646"/>
      <c r="L119" s="646"/>
      <c r="M119" s="660"/>
      <c r="N119" s="661"/>
      <c r="O119" s="661"/>
      <c r="P119" s="661"/>
      <c r="Q119" s="662"/>
      <c r="R119" s="448"/>
      <c r="S119" s="448"/>
      <c r="AA119">
        <f t="shared" ref="AA119:AA124" si="13">AA118+1</f>
        <v>86</v>
      </c>
    </row>
    <row r="120" spans="1:27" ht="15.5" x14ac:dyDescent="0.35">
      <c r="A120" s="464" t="str">
        <f t="shared" ca="1" si="12"/>
        <v>IE1 / 87</v>
      </c>
      <c r="B120" s="559" t="str">
        <f ca="1">OFFSET(Sprachen!A471,0,'Informazioni generali'!$B$4-1,1,1)</f>
        <v>Ricavi del mercato day-ahead</v>
      </c>
      <c r="C120" s="287" t="s">
        <v>24</v>
      </c>
      <c r="D120" s="560" t="s">
        <v>79</v>
      </c>
      <c r="E120" s="561"/>
      <c r="F120" s="561"/>
      <c r="G120" s="561"/>
      <c r="H120" s="562" t="str">
        <f ca="1">OFFSET(Sprachen!A336,0,'Informazioni generali'!$B$4-1,1,1)</f>
        <v>Centrale 1</v>
      </c>
      <c r="I120" s="557" t="str">
        <f ca="1">OFFSET(Sprachen!A337,0,'Informazioni generali'!$B$4-1,1,1)</f>
        <v>Centrale 2</v>
      </c>
      <c r="J120" s="563" t="str">
        <f ca="1">OFFSET(Sprachen!A338,0,'Informazioni generali'!$B$4-1,1,1)</f>
        <v>Centrale 3</v>
      </c>
      <c r="K120" s="563" t="str">
        <f ca="1">OFFSET(Sprachen!A339,0,'Informazioni generali'!$B$4-1,1,1)</f>
        <v>Centrale 4</v>
      </c>
      <c r="L120" s="563" t="str">
        <f ca="1">OFFSET(Sprachen!A340,0,'Informazioni generali'!$B$4-1,1,1)</f>
        <v>Centrale 5</v>
      </c>
      <c r="M120" s="563" t="str">
        <f ca="1">OFFSET(Sprachen!A341,0,'Informazioni generali'!$B$4-1,1,1)</f>
        <v>Centrale 6</v>
      </c>
      <c r="N120" s="563" t="str">
        <f ca="1">OFFSET(Sprachen!A342,0,'Informazioni generali'!$B$4-1,1,1)</f>
        <v>Centrale 7</v>
      </c>
      <c r="O120" s="563" t="str">
        <f ca="1">OFFSET(Sprachen!A343,0,'Informazioni generali'!$B$4-1,1,1)</f>
        <v>Centrale 8</v>
      </c>
      <c r="P120" s="563" t="str">
        <f ca="1">OFFSET(Sprachen!A344,0,'Informazioni generali'!$B$4-1,1,1)</f>
        <v>Centrale 9</v>
      </c>
      <c r="Q120" s="563" t="str">
        <f ca="1">OFFSET(Sprachen!A345,0,'Informazioni generali'!$B$4-1,1,1)</f>
        <v>Centrale 10</v>
      </c>
      <c r="R120" s="448"/>
      <c r="S120" s="448"/>
      <c r="AA120">
        <f t="shared" si="13"/>
        <v>87</v>
      </c>
    </row>
    <row r="121" spans="1:27" ht="15.5" x14ac:dyDescent="0.35">
      <c r="A121" s="464" t="str">
        <f t="shared" ca="1" si="12"/>
        <v>IE1 / 88</v>
      </c>
      <c r="B121" s="743" t="str">
        <f ca="1">OFFSET(Sprachen!A472,0,'Informazioni generali'!$B$4-1,1,1)</f>
        <v>Tutte le centrali</v>
      </c>
      <c r="C121" s="744"/>
      <c r="D121" s="358">
        <f ca="1">+SUM(H121:Q121)</f>
        <v>0</v>
      </c>
      <c r="E121" s="359"/>
      <c r="F121" s="359"/>
      <c r="G121" s="359"/>
      <c r="H121" s="360" t="str">
        <f ca="1">IFERROR(IF($D$5="Nein/Non/No","-",VLOOKUP(H$120,Input_prod_e!$A$33:$AA$42,HLOOKUP($A$2,Input_prod_e!$C$5:$AS$6,2,FALSE)+2,FALSE)),"")</f>
        <v/>
      </c>
      <c r="I121" s="360" t="str">
        <f ca="1">IFERROR(IF($D$5="Nein/Non/No","-",VLOOKUP(I$120,Input_prod_e!$A$33:$AA$42,HLOOKUP($A$2,Input_prod_e!$C$5:$AS$6,2,FALSE)+2,FALSE)),"")</f>
        <v/>
      </c>
      <c r="J121" s="360" t="str">
        <f ca="1">IFERROR(IF($D$5="Nein/Non/No","-",VLOOKUP(J$120,Input_prod_e!$A$33:$AA$42,HLOOKUP($A$2,Input_prod_e!$C$5:$AS$6,2,FALSE)+2,FALSE)),"")</f>
        <v/>
      </c>
      <c r="K121" s="360" t="str">
        <f ca="1">IFERROR(IF($D$5="Nein/Non/No","-",VLOOKUP(K$120,Input_prod_e!$A$33:$AA$42,HLOOKUP($A$2,Input_prod_e!$C$5:$AS$6,2,FALSE)+2,FALSE)),"")</f>
        <v/>
      </c>
      <c r="L121" s="360" t="str">
        <f ca="1">IFERROR(IF($D$5="Nein/Non/No","-",VLOOKUP(L$120,Input_prod_e!$A$33:$AA$42,HLOOKUP($A$2,Input_prod_e!$C$5:$AS$6,2,FALSE)+2,FALSE)),"")</f>
        <v/>
      </c>
      <c r="M121" s="360" t="str">
        <f ca="1">IFERROR(IF($D$5="Nein/Non/No","-",VLOOKUP(M$120,Input_prod_e!$A$33:$AA$42,HLOOKUP($A$2,Input_prod_e!$C$5:$AS$6,2,FALSE)+2,FALSE)),"")</f>
        <v/>
      </c>
      <c r="N121" s="360" t="str">
        <f ca="1">IFERROR(IF($D$5="Nein/Non/No","-",VLOOKUP(N$120,Input_prod_e!$A$33:$AA$42,HLOOKUP($A$2,Input_prod_e!$C$5:$AS$6,2,FALSE)+2,FALSE)),"")</f>
        <v/>
      </c>
      <c r="O121" s="360" t="str">
        <f ca="1">IFERROR(IF($D$5="Nein/Non/No","-",VLOOKUP(O$120,Input_prod_e!$A$33:$AA$42,HLOOKUP($A$2,Input_prod_e!$C$5:$AS$6,2,FALSE)+2,FALSE)),"")</f>
        <v/>
      </c>
      <c r="P121" s="360" t="str">
        <f ca="1">IFERROR(IF($D$5="Nein/Non/No","-",VLOOKUP(P$120,Input_prod_e!$A$33:$AA$42,HLOOKUP($A$2,Input_prod_e!$C$5:$AS$6,2,FALSE)+2,FALSE)),"")</f>
        <v/>
      </c>
      <c r="Q121" s="360" t="str">
        <f ca="1">IFERROR(IF($D$5="Nein/Non/No","-",VLOOKUP(Q$120,Input_prod_e!$A$33:$AA$42,HLOOKUP($A$2,Input_prod_e!$C$5:$AS$6,2,FALSE)+2,FALSE)),"")</f>
        <v/>
      </c>
      <c r="R121" s="448"/>
      <c r="S121" s="564"/>
      <c r="AA121">
        <f t="shared" si="13"/>
        <v>88</v>
      </c>
    </row>
    <row r="122" spans="1:27" ht="30" customHeight="1" x14ac:dyDescent="0.35">
      <c r="A122" s="464" t="str">
        <f t="shared" ca="1" si="12"/>
        <v>IE1 / 89</v>
      </c>
      <c r="B122" s="743" t="str">
        <f ca="1">OFFSET(Sprachen!A473,0,'Informazioni generali'!$B$4-1,1,1)</f>
        <v>Dedotti gli impianti non collegati sul piano idraulico o ottimizzati nell'insieme</v>
      </c>
      <c r="C122" s="744"/>
      <c r="D122" s="358">
        <f>+SUM(H122:Q122)</f>
        <v>0</v>
      </c>
      <c r="E122" s="359"/>
      <c r="F122" s="359"/>
      <c r="G122" s="359"/>
      <c r="H122" s="360">
        <f>+IF(OR(H50="Nein",H50="Non",H50="No"),-H121,0)</f>
        <v>0</v>
      </c>
      <c r="I122" s="360">
        <f t="shared" ref="I122:Q122" si="14">+IF(OR(I50="Nein",I50="Non",I50="No"),-I121,0)</f>
        <v>0</v>
      </c>
      <c r="J122" s="360">
        <f t="shared" si="14"/>
        <v>0</v>
      </c>
      <c r="K122" s="360">
        <f t="shared" si="14"/>
        <v>0</v>
      </c>
      <c r="L122" s="360">
        <f t="shared" si="14"/>
        <v>0</v>
      </c>
      <c r="M122" s="360">
        <f t="shared" si="14"/>
        <v>0</v>
      </c>
      <c r="N122" s="360">
        <f t="shared" si="14"/>
        <v>0</v>
      </c>
      <c r="O122" s="360">
        <f t="shared" si="14"/>
        <v>0</v>
      </c>
      <c r="P122" s="360">
        <f t="shared" si="14"/>
        <v>0</v>
      </c>
      <c r="Q122" s="360">
        <f t="shared" si="14"/>
        <v>0</v>
      </c>
      <c r="R122" s="448"/>
      <c r="S122" s="109"/>
      <c r="AA122">
        <f t="shared" si="13"/>
        <v>89</v>
      </c>
    </row>
    <row r="123" spans="1:27" ht="16" thickBot="1" x14ac:dyDescent="0.4">
      <c r="A123" s="464" t="str">
        <f t="shared" ca="1" si="12"/>
        <v>IE1 / 90</v>
      </c>
      <c r="B123" s="743" t="str">
        <f ca="1">OFFSET(Sprachen!A474,0,'Informazioni generali'!$B$4-1,1,1)</f>
        <v>Dedotti gli impianti RIC</v>
      </c>
      <c r="C123" s="744"/>
      <c r="D123" s="361">
        <f>+SUM(H123:Q123)</f>
        <v>0</v>
      </c>
      <c r="E123" s="359"/>
      <c r="F123" s="359"/>
      <c r="G123" s="359"/>
      <c r="H123" s="360">
        <f>+IF(OR(H56="Ja",H56="Oui",H56="Si"),IF(OR(H50="Ja",H50="Oui",H50="Si"),-H121,0),0)</f>
        <v>0</v>
      </c>
      <c r="I123" s="360">
        <f t="shared" ref="I123:Q123" si="15">+IF(OR(I56="Ja",I56="Oui",I56="Si"),IF(OR(I50="Ja",I50="Oui",I50="Si"),-I121,0),0)</f>
        <v>0</v>
      </c>
      <c r="J123" s="360">
        <f t="shared" si="15"/>
        <v>0</v>
      </c>
      <c r="K123" s="360">
        <f t="shared" si="15"/>
        <v>0</v>
      </c>
      <c r="L123" s="360">
        <f t="shared" si="15"/>
        <v>0</v>
      </c>
      <c r="M123" s="360">
        <f t="shared" si="15"/>
        <v>0</v>
      </c>
      <c r="N123" s="360">
        <f t="shared" si="15"/>
        <v>0</v>
      </c>
      <c r="O123" s="360">
        <f t="shared" si="15"/>
        <v>0</v>
      </c>
      <c r="P123" s="360">
        <f t="shared" si="15"/>
        <v>0</v>
      </c>
      <c r="Q123" s="360">
        <f t="shared" si="15"/>
        <v>0</v>
      </c>
      <c r="R123" s="448"/>
      <c r="S123" s="109"/>
      <c r="AA123">
        <f t="shared" si="13"/>
        <v>90</v>
      </c>
    </row>
    <row r="124" spans="1:27" ht="26.25" customHeight="1" thickBot="1" x14ac:dyDescent="0.4">
      <c r="A124" s="462" t="str">
        <f t="shared" ca="1" si="12"/>
        <v>IE1 / 91</v>
      </c>
      <c r="B124" s="745" t="str">
        <f ca="1">+CONCATENATE(OFFSET(Sprachen!A475,0,'Informazioni generali'!$B$4-1,1,1)," ",IF(D13=0,"",D13))</f>
        <v>Ricavi del mercato day-ahead per l'impianto  IE1</v>
      </c>
      <c r="C124" s="746"/>
      <c r="D124" s="362">
        <f ca="1">IFERROR(+MAX(SUM(D121:D123),0),"")</f>
        <v>0</v>
      </c>
      <c r="E124" s="363"/>
      <c r="F124" s="363"/>
      <c r="G124" s="364"/>
      <c r="H124" s="360">
        <f ca="1">+IF(H121&lt;0,H121,MAX(SUM(H121:H123),0))</f>
        <v>0</v>
      </c>
      <c r="I124" s="360">
        <f t="shared" ref="I124:Q124" ca="1" si="16">+IF(I121&lt;0,I121,MAX(SUM(I121:I123),0))</f>
        <v>0</v>
      </c>
      <c r="J124" s="360">
        <f t="shared" ca="1" si="16"/>
        <v>0</v>
      </c>
      <c r="K124" s="360">
        <f t="shared" ca="1" si="16"/>
        <v>0</v>
      </c>
      <c r="L124" s="360">
        <f t="shared" ca="1" si="16"/>
        <v>0</v>
      </c>
      <c r="M124" s="360">
        <f t="shared" ca="1" si="16"/>
        <v>0</v>
      </c>
      <c r="N124" s="360">
        <f t="shared" ca="1" si="16"/>
        <v>0</v>
      </c>
      <c r="O124" s="360">
        <f t="shared" ca="1" si="16"/>
        <v>0</v>
      </c>
      <c r="P124" s="360">
        <f t="shared" ca="1" si="16"/>
        <v>0</v>
      </c>
      <c r="Q124" s="360">
        <f t="shared" ca="1" si="16"/>
        <v>0</v>
      </c>
      <c r="R124" s="448"/>
      <c r="S124" s="448"/>
      <c r="AA124">
        <f t="shared" si="13"/>
        <v>91</v>
      </c>
    </row>
    <row r="125" spans="1:27" ht="27.4" customHeight="1" thickBot="1" x14ac:dyDescent="0.4">
      <c r="A125" s="462" t="str">
        <f t="shared" ca="1" si="12"/>
        <v>IE1 / 92</v>
      </c>
      <c r="B125" s="745" t="str">
        <f ca="1">+CONCATENATE(OFFSET(Sprachen!A476,0,'Informazioni generali'!$B$4-1,1,1)," ",IF(D13=0,"",D13))</f>
        <v>Ricavi GO, riserva invernale, PSRS e mercato a termine IE1</v>
      </c>
      <c r="C125" s="746"/>
      <c r="D125" s="362" t="str" cm="1">
        <f t="array" aca="1" ref="D125" ca="1">IFERROR(INDIRECT(CONCATENATE(Input_prod_e!A2,"!")&amp;CONCATENATE(MID("CDEFGHIJKLMNOPQRSTUVWXYZ",HLOOKUP($A$2,Input_prod_e!$C$5:$AS$6,2,FALSE),1),"68")),"")</f>
        <v/>
      </c>
      <c r="E125" s="365"/>
      <c r="F125" s="365"/>
      <c r="G125" s="365"/>
      <c r="R125" s="448"/>
      <c r="S125" s="448"/>
      <c r="AA125">
        <v>92</v>
      </c>
    </row>
    <row r="126" spans="1:27" ht="15.5" x14ac:dyDescent="0.35">
      <c r="R126" s="448"/>
      <c r="S126" s="448"/>
    </row>
    <row r="127" spans="1:27" ht="15.5" x14ac:dyDescent="0.35">
      <c r="R127" s="448"/>
      <c r="S127" s="448"/>
    </row>
    <row r="128" spans="1:27" ht="15.5" x14ac:dyDescent="0.35">
      <c r="D128" s="565"/>
      <c r="R128" s="448"/>
      <c r="S128" s="448"/>
    </row>
    <row r="129" spans="18:19" ht="15.5" x14ac:dyDescent="0.35">
      <c r="R129" s="448"/>
      <c r="S129" s="448"/>
    </row>
    <row r="130" spans="18:19" ht="15.5" x14ac:dyDescent="0.35">
      <c r="R130" s="448"/>
      <c r="S130" s="448"/>
    </row>
    <row r="131" spans="18:19" ht="15.5" x14ac:dyDescent="0.35">
      <c r="R131" s="448"/>
      <c r="S131" s="448"/>
    </row>
  </sheetData>
  <sheetProtection algorithmName="SHA-512" hashValue="wkqPXrjQjjqN8ATurkr0ciYz5DJS6PW2mLp5XVSP6YWyBKsW82wOXeFsJkMGaC12ujM1tdcG4TliXzS79zvqxg==" saltValue="WYdYwmz06dUhQlvwwMFpew==" spinCount="100000" sheet="1" objects="1" scenarios="1"/>
  <protectedRanges>
    <protectedRange sqref="C5 H6:J7 L6:N7 P6:R7 T6:U7 L15 B14:B15 D18:D24 D26 D31:D32 D34:D35 D38:D40 D42 D44:D45 M13:U45 H49:Q53 H56:Q59 T48:U59 D64:D65 D69:D73 K67:L72 M62:U74 D77:K79 D80:D83" name="Eingaben"/>
  </protectedRanges>
  <mergeCells count="206">
    <mergeCell ref="B121:C121"/>
    <mergeCell ref="B122:C122"/>
    <mergeCell ref="B123:C123"/>
    <mergeCell ref="B125:C125"/>
    <mergeCell ref="H67:H69"/>
    <mergeCell ref="K74:L74"/>
    <mergeCell ref="I74:J74"/>
    <mergeCell ref="I67:J69"/>
    <mergeCell ref="K67:L69"/>
    <mergeCell ref="I73:J73"/>
    <mergeCell ref="K73:L73"/>
    <mergeCell ref="B124:C124"/>
    <mergeCell ref="H87:P87"/>
    <mergeCell ref="H70:H72"/>
    <mergeCell ref="I70:J72"/>
    <mergeCell ref="K70:L72"/>
    <mergeCell ref="M67:U67"/>
    <mergeCell ref="M68:U68"/>
    <mergeCell ref="Q81:U81"/>
    <mergeCell ref="Q82:U82"/>
    <mergeCell ref="H119:L119"/>
    <mergeCell ref="M119:Q119"/>
    <mergeCell ref="M98:U98"/>
    <mergeCell ref="M94:U94"/>
    <mergeCell ref="H64:L65"/>
    <mergeCell ref="A13:A15"/>
    <mergeCell ref="C13:C15"/>
    <mergeCell ref="D13:D15"/>
    <mergeCell ref="H13:L14"/>
    <mergeCell ref="M13:U15"/>
    <mergeCell ref="V13:V15"/>
    <mergeCell ref="H27:L27"/>
    <mergeCell ref="H31:L31"/>
    <mergeCell ref="H35:L35"/>
    <mergeCell ref="M25:U25"/>
    <mergeCell ref="M26:U26"/>
    <mergeCell ref="M30:U30"/>
    <mergeCell ref="M31:U31"/>
    <mergeCell ref="M32:U32"/>
    <mergeCell ref="M33:U33"/>
    <mergeCell ref="M34:U34"/>
    <mergeCell ref="M35:U35"/>
    <mergeCell ref="H24:L24"/>
    <mergeCell ref="H25:L25"/>
    <mergeCell ref="H62:L62"/>
    <mergeCell ref="M61:U61"/>
    <mergeCell ref="M64:U64"/>
    <mergeCell ref="R59:S59"/>
    <mergeCell ref="H63:L63"/>
    <mergeCell ref="M63:U63"/>
    <mergeCell ref="W13:W15"/>
    <mergeCell ref="X13:X15"/>
    <mergeCell ref="Y13:Y15"/>
    <mergeCell ref="R50:S50"/>
    <mergeCell ref="H15:K15"/>
    <mergeCell ref="T48:U48"/>
    <mergeCell ref="R47:S47"/>
    <mergeCell ref="M27:U27"/>
    <mergeCell ref="M28:U28"/>
    <mergeCell ref="H36:L36"/>
    <mergeCell ref="H41:L41"/>
    <mergeCell ref="M24:U24"/>
    <mergeCell ref="H40:L40"/>
    <mergeCell ref="H38:L38"/>
    <mergeCell ref="H32:L32"/>
    <mergeCell ref="H34:L34"/>
    <mergeCell ref="H26:L26"/>
    <mergeCell ref="H33:L33"/>
    <mergeCell ref="H39:L39"/>
    <mergeCell ref="H29:L29"/>
    <mergeCell ref="M29:U29"/>
    <mergeCell ref="H28:L28"/>
    <mergeCell ref="M12:U12"/>
    <mergeCell ref="M20:U20"/>
    <mergeCell ref="M21:U21"/>
    <mergeCell ref="M22:U22"/>
    <mergeCell ref="M23:U23"/>
    <mergeCell ref="H19:L19"/>
    <mergeCell ref="H12:L12"/>
    <mergeCell ref="H20:L20"/>
    <mergeCell ref="H21:L22"/>
    <mergeCell ref="H16:L16"/>
    <mergeCell ref="H17:L17"/>
    <mergeCell ref="M16:U16"/>
    <mergeCell ref="M17:U17"/>
    <mergeCell ref="M18:U18"/>
    <mergeCell ref="M19:U19"/>
    <mergeCell ref="H30:L30"/>
    <mergeCell ref="H37:L37"/>
    <mergeCell ref="M37:U37"/>
    <mergeCell ref="H42:L42"/>
    <mergeCell ref="M38:U38"/>
    <mergeCell ref="M39:U39"/>
    <mergeCell ref="M40:U40"/>
    <mergeCell ref="M41:U41"/>
    <mergeCell ref="M42:U42"/>
    <mergeCell ref="M43:U43"/>
    <mergeCell ref="M45:U45"/>
    <mergeCell ref="M36:U36"/>
    <mergeCell ref="M44:U44"/>
    <mergeCell ref="H43:L43"/>
    <mergeCell ref="L80:P80"/>
    <mergeCell ref="H66:L66"/>
    <mergeCell ref="L76:P76"/>
    <mergeCell ref="Q85:U85"/>
    <mergeCell ref="L82:P82"/>
    <mergeCell ref="H83:P83"/>
    <mergeCell ref="H84:P84"/>
    <mergeCell ref="H45:L45"/>
    <mergeCell ref="H44:L44"/>
    <mergeCell ref="R58:S58"/>
    <mergeCell ref="T58:U58"/>
    <mergeCell ref="R52:S52"/>
    <mergeCell ref="R53:S53"/>
    <mergeCell ref="T55:U55"/>
    <mergeCell ref="R54:S55"/>
    <mergeCell ref="R56:S56"/>
    <mergeCell ref="T52:U52"/>
    <mergeCell ref="T53:U53"/>
    <mergeCell ref="M62:U62"/>
    <mergeCell ref="M65:U65"/>
    <mergeCell ref="H61:L61"/>
    <mergeCell ref="T59:U59"/>
    <mergeCell ref="R48:S48"/>
    <mergeCell ref="H92:L92"/>
    <mergeCell ref="M102:U102"/>
    <mergeCell ref="M89:U89"/>
    <mergeCell ref="M96:U96"/>
    <mergeCell ref="M97:U97"/>
    <mergeCell ref="M93:U93"/>
    <mergeCell ref="M90:U90"/>
    <mergeCell ref="M91:U91"/>
    <mergeCell ref="M92:U92"/>
    <mergeCell ref="R51:S51"/>
    <mergeCell ref="T49:U49"/>
    <mergeCell ref="R49:S49"/>
    <mergeCell ref="T54:U54"/>
    <mergeCell ref="T56:U56"/>
    <mergeCell ref="T57:U57"/>
    <mergeCell ref="R57:S57"/>
    <mergeCell ref="T50:U50"/>
    <mergeCell ref="T51:U51"/>
    <mergeCell ref="Q86:U86"/>
    <mergeCell ref="Q77:U79"/>
    <mergeCell ref="M95:U95"/>
    <mergeCell ref="H94:L94"/>
    <mergeCell ref="H98:L98"/>
    <mergeCell ref="H95:L95"/>
    <mergeCell ref="M99:U99"/>
    <mergeCell ref="M100:U100"/>
    <mergeCell ref="H96:L96"/>
    <mergeCell ref="H101:L101"/>
    <mergeCell ref="M101:U101"/>
    <mergeCell ref="Q84:U84"/>
    <mergeCell ref="Q76:U76"/>
    <mergeCell ref="M69:U69"/>
    <mergeCell ref="M70:U70"/>
    <mergeCell ref="M71:U71"/>
    <mergeCell ref="M72:U72"/>
    <mergeCell ref="M73:U73"/>
    <mergeCell ref="M74:U74"/>
    <mergeCell ref="Q80:U80"/>
    <mergeCell ref="L81:P81"/>
    <mergeCell ref="L77:P79"/>
    <mergeCell ref="H5:U5"/>
    <mergeCell ref="P6:R6"/>
    <mergeCell ref="P7:R7"/>
    <mergeCell ref="T6:U6"/>
    <mergeCell ref="T7:U7"/>
    <mergeCell ref="D6:D7"/>
    <mergeCell ref="K6:K7"/>
    <mergeCell ref="O6:O7"/>
    <mergeCell ref="S6:S7"/>
    <mergeCell ref="B6:C6"/>
    <mergeCell ref="B7:C7"/>
    <mergeCell ref="B8:C8"/>
    <mergeCell ref="H8:J8"/>
    <mergeCell ref="H7:J7"/>
    <mergeCell ref="H6:J6"/>
    <mergeCell ref="L6:N6"/>
    <mergeCell ref="L7:N7"/>
    <mergeCell ref="L8:N8"/>
    <mergeCell ref="E12:G12"/>
    <mergeCell ref="C119:D119"/>
    <mergeCell ref="H102:L102"/>
    <mergeCell ref="H99:L99"/>
    <mergeCell ref="H97:L97"/>
    <mergeCell ref="H89:L89"/>
    <mergeCell ref="H100:L100"/>
    <mergeCell ref="H93:L93"/>
    <mergeCell ref="H117:L117"/>
    <mergeCell ref="H90:L90"/>
    <mergeCell ref="H91:L91"/>
    <mergeCell ref="H18:L18"/>
    <mergeCell ref="H23:L23"/>
    <mergeCell ref="B12:D12"/>
    <mergeCell ref="B16:C16"/>
    <mergeCell ref="B17:C17"/>
    <mergeCell ref="H85:P85"/>
    <mergeCell ref="H86:P86"/>
    <mergeCell ref="M117:Q117"/>
    <mergeCell ref="H118:L118"/>
    <mergeCell ref="M118:Q118"/>
    <mergeCell ref="Q83:U83"/>
    <mergeCell ref="M66:U66"/>
    <mergeCell ref="Q87:U87"/>
  </mergeCells>
  <conditionalFormatting sqref="X13 X16:X25 X27:X30 X33 X36:X37 X46 X54:X55 X60 X75 X84:X86 X88 X97 X99 X101:X102">
    <cfRule type="containsText" dxfId="1439" priority="149" operator="containsText" text="nicht i.O.">
      <formula>NOT(ISERROR(SEARCH("nicht i.O.",X13)))</formula>
    </cfRule>
    <cfRule type="containsText" dxfId="1438" priority="150" operator="containsText" text="in Abklärung">
      <formula>NOT(ISERROR(SEARCH("in Abklärung",X13)))</formula>
    </cfRule>
    <cfRule type="containsText" dxfId="1437" priority="151" operator="containsText" text="i.O.">
      <formula>NOT(ISERROR(SEARCH("i.O.",X13)))</formula>
    </cfRule>
    <cfRule type="containsText" dxfId="1436" priority="152" operator="containsText" text="korrigiert">
      <formula>NOT(ISERROR(SEARCH("korrigiert",X13)))</formula>
    </cfRule>
  </conditionalFormatting>
  <conditionalFormatting sqref="V16:V25 V27:V30 V33 V36:V37 V46 V54:V55 V60 V75 V84:V86 V88 V97 V99 V101:V102">
    <cfRule type="containsText" dxfId="1435" priority="145" operator="containsText" text="nicht i.O.">
      <formula>NOT(ISERROR(SEARCH("nicht i.O.",V16)))</formula>
    </cfRule>
    <cfRule type="containsText" dxfId="1434" priority="146" operator="containsText" text="in Abklärung">
      <formula>NOT(ISERROR(SEARCH("in Abklärung",V16)))</formula>
    </cfRule>
    <cfRule type="containsText" dxfId="1433" priority="147" operator="containsText" text="i.O.">
      <formula>NOT(ISERROR(SEARCH("i.O.",V16)))</formula>
    </cfRule>
    <cfRule type="containsText" dxfId="1432" priority="148" operator="containsText" text="korrigiert">
      <formula>NOT(ISERROR(SEARCH("korrigiert",V16)))</formula>
    </cfRule>
  </conditionalFormatting>
  <conditionalFormatting sqref="X26">
    <cfRule type="containsText" dxfId="1431" priority="133" operator="containsText" text="nicht i.O.">
      <formula>NOT(ISERROR(SEARCH("nicht i.O.",X26)))</formula>
    </cfRule>
    <cfRule type="containsText" dxfId="1430" priority="134" operator="containsText" text="in Abklärung">
      <formula>NOT(ISERROR(SEARCH("in Abklärung",X26)))</formula>
    </cfRule>
    <cfRule type="containsText" dxfId="1429" priority="135" operator="containsText" text="i.O.">
      <formula>NOT(ISERROR(SEARCH("i.O.",X26)))</formula>
    </cfRule>
    <cfRule type="containsText" dxfId="1428" priority="136" operator="containsText" text="korrigiert">
      <formula>NOT(ISERROR(SEARCH("korrigiert",X26)))</formula>
    </cfRule>
  </conditionalFormatting>
  <conditionalFormatting sqref="V26">
    <cfRule type="containsText" dxfId="1427" priority="129" operator="containsText" text="nicht i.O.">
      <formula>NOT(ISERROR(SEARCH("nicht i.O.",V26)))</formula>
    </cfRule>
    <cfRule type="containsText" dxfId="1426" priority="130" operator="containsText" text="in Abklärung">
      <formula>NOT(ISERROR(SEARCH("in Abklärung",V26)))</formula>
    </cfRule>
    <cfRule type="containsText" dxfId="1425" priority="131" operator="containsText" text="i.O.">
      <formula>NOT(ISERROR(SEARCH("i.O.",V26)))</formula>
    </cfRule>
    <cfRule type="containsText" dxfId="1424" priority="132" operator="containsText" text="korrigiert">
      <formula>NOT(ISERROR(SEARCH("korrigiert",V26)))</formula>
    </cfRule>
  </conditionalFormatting>
  <conditionalFormatting sqref="X31">
    <cfRule type="containsText" dxfId="1423" priority="125" operator="containsText" text="nicht i.O.">
      <formula>NOT(ISERROR(SEARCH("nicht i.O.",X31)))</formula>
    </cfRule>
    <cfRule type="containsText" dxfId="1422" priority="126" operator="containsText" text="in Abklärung">
      <formula>NOT(ISERROR(SEARCH("in Abklärung",X31)))</formula>
    </cfRule>
    <cfRule type="containsText" dxfId="1421" priority="127" operator="containsText" text="i.O.">
      <formula>NOT(ISERROR(SEARCH("i.O.",X31)))</formula>
    </cfRule>
    <cfRule type="containsText" dxfId="1420" priority="128" operator="containsText" text="korrigiert">
      <formula>NOT(ISERROR(SEARCH("korrigiert",X31)))</formula>
    </cfRule>
  </conditionalFormatting>
  <conditionalFormatting sqref="V31">
    <cfRule type="containsText" dxfId="1419" priority="121" operator="containsText" text="nicht i.O.">
      <formula>NOT(ISERROR(SEARCH("nicht i.O.",V31)))</formula>
    </cfRule>
    <cfRule type="containsText" dxfId="1418" priority="122" operator="containsText" text="in Abklärung">
      <formula>NOT(ISERROR(SEARCH("in Abklärung",V31)))</formula>
    </cfRule>
    <cfRule type="containsText" dxfId="1417" priority="123" operator="containsText" text="i.O.">
      <formula>NOT(ISERROR(SEARCH("i.O.",V31)))</formula>
    </cfRule>
    <cfRule type="containsText" dxfId="1416" priority="124" operator="containsText" text="korrigiert">
      <formula>NOT(ISERROR(SEARCH("korrigiert",V31)))</formula>
    </cfRule>
  </conditionalFormatting>
  <conditionalFormatting sqref="X32">
    <cfRule type="containsText" dxfId="1415" priority="117" operator="containsText" text="nicht i.O.">
      <formula>NOT(ISERROR(SEARCH("nicht i.O.",X32)))</formula>
    </cfRule>
    <cfRule type="containsText" dxfId="1414" priority="118" operator="containsText" text="in Abklärung">
      <formula>NOT(ISERROR(SEARCH("in Abklärung",X32)))</formula>
    </cfRule>
    <cfRule type="containsText" dxfId="1413" priority="119" operator="containsText" text="i.O.">
      <formula>NOT(ISERROR(SEARCH("i.O.",X32)))</formula>
    </cfRule>
    <cfRule type="containsText" dxfId="1412" priority="120" operator="containsText" text="korrigiert">
      <formula>NOT(ISERROR(SEARCH("korrigiert",X32)))</formula>
    </cfRule>
  </conditionalFormatting>
  <conditionalFormatting sqref="V32">
    <cfRule type="containsText" dxfId="1411" priority="113" operator="containsText" text="nicht i.O.">
      <formula>NOT(ISERROR(SEARCH("nicht i.O.",V32)))</formula>
    </cfRule>
    <cfRule type="containsText" dxfId="1410" priority="114" operator="containsText" text="in Abklärung">
      <formula>NOT(ISERROR(SEARCH("in Abklärung",V32)))</formula>
    </cfRule>
    <cfRule type="containsText" dxfId="1409" priority="115" operator="containsText" text="i.O.">
      <formula>NOT(ISERROR(SEARCH("i.O.",V32)))</formula>
    </cfRule>
    <cfRule type="containsText" dxfId="1408" priority="116" operator="containsText" text="korrigiert">
      <formula>NOT(ISERROR(SEARCH("korrigiert",V32)))</formula>
    </cfRule>
  </conditionalFormatting>
  <conditionalFormatting sqref="X34">
    <cfRule type="containsText" dxfId="1407" priority="109" operator="containsText" text="nicht i.O.">
      <formula>NOT(ISERROR(SEARCH("nicht i.O.",X34)))</formula>
    </cfRule>
    <cfRule type="containsText" dxfId="1406" priority="110" operator="containsText" text="in Abklärung">
      <formula>NOT(ISERROR(SEARCH("in Abklärung",X34)))</formula>
    </cfRule>
    <cfRule type="containsText" dxfId="1405" priority="111" operator="containsText" text="i.O.">
      <formula>NOT(ISERROR(SEARCH("i.O.",X34)))</formula>
    </cfRule>
    <cfRule type="containsText" dxfId="1404" priority="112" operator="containsText" text="korrigiert">
      <formula>NOT(ISERROR(SEARCH("korrigiert",X34)))</formula>
    </cfRule>
  </conditionalFormatting>
  <conditionalFormatting sqref="V34">
    <cfRule type="containsText" dxfId="1403" priority="105" operator="containsText" text="nicht i.O.">
      <formula>NOT(ISERROR(SEARCH("nicht i.O.",V34)))</formula>
    </cfRule>
    <cfRule type="containsText" dxfId="1402" priority="106" operator="containsText" text="in Abklärung">
      <formula>NOT(ISERROR(SEARCH("in Abklärung",V34)))</formula>
    </cfRule>
    <cfRule type="containsText" dxfId="1401" priority="107" operator="containsText" text="i.O.">
      <formula>NOT(ISERROR(SEARCH("i.O.",V34)))</formula>
    </cfRule>
    <cfRule type="containsText" dxfId="1400" priority="108" operator="containsText" text="korrigiert">
      <formula>NOT(ISERROR(SEARCH("korrigiert",V34)))</formula>
    </cfRule>
  </conditionalFormatting>
  <conditionalFormatting sqref="X35">
    <cfRule type="containsText" dxfId="1399" priority="101" operator="containsText" text="nicht i.O.">
      <formula>NOT(ISERROR(SEARCH("nicht i.O.",X35)))</formula>
    </cfRule>
    <cfRule type="containsText" dxfId="1398" priority="102" operator="containsText" text="in Abklärung">
      <formula>NOT(ISERROR(SEARCH("in Abklärung",X35)))</formula>
    </cfRule>
    <cfRule type="containsText" dxfId="1397" priority="103" operator="containsText" text="i.O.">
      <formula>NOT(ISERROR(SEARCH("i.O.",X35)))</formula>
    </cfRule>
    <cfRule type="containsText" dxfId="1396" priority="104" operator="containsText" text="korrigiert">
      <formula>NOT(ISERROR(SEARCH("korrigiert",X35)))</formula>
    </cfRule>
  </conditionalFormatting>
  <conditionalFormatting sqref="V35">
    <cfRule type="containsText" dxfId="1395" priority="97" operator="containsText" text="nicht i.O.">
      <formula>NOT(ISERROR(SEARCH("nicht i.O.",V35)))</formula>
    </cfRule>
    <cfRule type="containsText" dxfId="1394" priority="98" operator="containsText" text="in Abklärung">
      <formula>NOT(ISERROR(SEARCH("in Abklärung",V35)))</formula>
    </cfRule>
    <cfRule type="containsText" dxfId="1393" priority="99" operator="containsText" text="i.O.">
      <formula>NOT(ISERROR(SEARCH("i.O.",V35)))</formula>
    </cfRule>
    <cfRule type="containsText" dxfId="1392" priority="100" operator="containsText" text="korrigiert">
      <formula>NOT(ISERROR(SEARCH("korrigiert",V35)))</formula>
    </cfRule>
  </conditionalFormatting>
  <conditionalFormatting sqref="X38">
    <cfRule type="containsText" dxfId="1391" priority="93" operator="containsText" text="nicht i.O.">
      <formula>NOT(ISERROR(SEARCH("nicht i.O.",X38)))</formula>
    </cfRule>
    <cfRule type="containsText" dxfId="1390" priority="94" operator="containsText" text="in Abklärung">
      <formula>NOT(ISERROR(SEARCH("in Abklärung",X38)))</formula>
    </cfRule>
    <cfRule type="containsText" dxfId="1389" priority="95" operator="containsText" text="i.O.">
      <formula>NOT(ISERROR(SEARCH("i.O.",X38)))</formula>
    </cfRule>
    <cfRule type="containsText" dxfId="1388" priority="96" operator="containsText" text="korrigiert">
      <formula>NOT(ISERROR(SEARCH("korrigiert",X38)))</formula>
    </cfRule>
  </conditionalFormatting>
  <conditionalFormatting sqref="V38">
    <cfRule type="containsText" dxfId="1387" priority="89" operator="containsText" text="nicht i.O.">
      <formula>NOT(ISERROR(SEARCH("nicht i.O.",V38)))</formula>
    </cfRule>
    <cfRule type="containsText" dxfId="1386" priority="90" operator="containsText" text="in Abklärung">
      <formula>NOT(ISERROR(SEARCH("in Abklärung",V38)))</formula>
    </cfRule>
    <cfRule type="containsText" dxfId="1385" priority="91" operator="containsText" text="i.O.">
      <formula>NOT(ISERROR(SEARCH("i.O.",V38)))</formula>
    </cfRule>
    <cfRule type="containsText" dxfId="1384" priority="92" operator="containsText" text="korrigiert">
      <formula>NOT(ISERROR(SEARCH("korrigiert",V38)))</formula>
    </cfRule>
  </conditionalFormatting>
  <conditionalFormatting sqref="X39">
    <cfRule type="containsText" dxfId="1383" priority="85" operator="containsText" text="nicht i.O.">
      <formula>NOT(ISERROR(SEARCH("nicht i.O.",X39)))</formula>
    </cfRule>
    <cfRule type="containsText" dxfId="1382" priority="86" operator="containsText" text="in Abklärung">
      <formula>NOT(ISERROR(SEARCH("in Abklärung",X39)))</formula>
    </cfRule>
    <cfRule type="containsText" dxfId="1381" priority="87" operator="containsText" text="i.O.">
      <formula>NOT(ISERROR(SEARCH("i.O.",X39)))</formula>
    </cfRule>
    <cfRule type="containsText" dxfId="1380" priority="88" operator="containsText" text="korrigiert">
      <formula>NOT(ISERROR(SEARCH("korrigiert",X39)))</formula>
    </cfRule>
  </conditionalFormatting>
  <conditionalFormatting sqref="V39">
    <cfRule type="containsText" dxfId="1379" priority="81" operator="containsText" text="nicht i.O.">
      <formula>NOT(ISERROR(SEARCH("nicht i.O.",V39)))</formula>
    </cfRule>
    <cfRule type="containsText" dxfId="1378" priority="82" operator="containsText" text="in Abklärung">
      <formula>NOT(ISERROR(SEARCH("in Abklärung",V39)))</formula>
    </cfRule>
    <cfRule type="containsText" dxfId="1377" priority="83" operator="containsText" text="i.O.">
      <formula>NOT(ISERROR(SEARCH("i.O.",V39)))</formula>
    </cfRule>
    <cfRule type="containsText" dxfId="1376" priority="84" operator="containsText" text="korrigiert">
      <formula>NOT(ISERROR(SEARCH("korrigiert",V39)))</formula>
    </cfRule>
  </conditionalFormatting>
  <conditionalFormatting sqref="X40:X45">
    <cfRule type="containsText" dxfId="1375" priority="77" operator="containsText" text="nicht i.O.">
      <formula>NOT(ISERROR(SEARCH("nicht i.O.",X40)))</formula>
    </cfRule>
    <cfRule type="containsText" dxfId="1374" priority="78" operator="containsText" text="in Abklärung">
      <formula>NOT(ISERROR(SEARCH("in Abklärung",X40)))</formula>
    </cfRule>
    <cfRule type="containsText" dxfId="1373" priority="79" operator="containsText" text="i.O.">
      <formula>NOT(ISERROR(SEARCH("i.O.",X40)))</formula>
    </cfRule>
    <cfRule type="containsText" dxfId="1372" priority="80" operator="containsText" text="korrigiert">
      <formula>NOT(ISERROR(SEARCH("korrigiert",X40)))</formula>
    </cfRule>
  </conditionalFormatting>
  <conditionalFormatting sqref="V40:V45">
    <cfRule type="containsText" dxfId="1371" priority="73" operator="containsText" text="nicht i.O.">
      <formula>NOT(ISERROR(SEARCH("nicht i.O.",V40)))</formula>
    </cfRule>
    <cfRule type="containsText" dxfId="1370" priority="74" operator="containsText" text="in Abklärung">
      <formula>NOT(ISERROR(SEARCH("in Abklärung",V40)))</formula>
    </cfRule>
    <cfRule type="containsText" dxfId="1369" priority="75" operator="containsText" text="i.O.">
      <formula>NOT(ISERROR(SEARCH("i.O.",V40)))</formula>
    </cfRule>
    <cfRule type="containsText" dxfId="1368" priority="76" operator="containsText" text="korrigiert">
      <formula>NOT(ISERROR(SEARCH("korrigiert",V40)))</formula>
    </cfRule>
  </conditionalFormatting>
  <conditionalFormatting sqref="X48">
    <cfRule type="containsText" dxfId="1367" priority="69" operator="containsText" text="nicht i.O.">
      <formula>NOT(ISERROR(SEARCH("nicht i.O.",X48)))</formula>
    </cfRule>
    <cfRule type="containsText" dxfId="1366" priority="70" operator="containsText" text="in Abklärung">
      <formula>NOT(ISERROR(SEARCH("in Abklärung",X48)))</formula>
    </cfRule>
    <cfRule type="containsText" dxfId="1365" priority="71" operator="containsText" text="i.O.">
      <formula>NOT(ISERROR(SEARCH("i.O.",X48)))</formula>
    </cfRule>
    <cfRule type="containsText" dxfId="1364" priority="72" operator="containsText" text="korrigiert">
      <formula>NOT(ISERROR(SEARCH("korrigiert",X48)))</formula>
    </cfRule>
  </conditionalFormatting>
  <conditionalFormatting sqref="V48">
    <cfRule type="containsText" dxfId="1363" priority="65" operator="containsText" text="nicht i.O.">
      <formula>NOT(ISERROR(SEARCH("nicht i.O.",V48)))</formula>
    </cfRule>
    <cfRule type="containsText" dxfId="1362" priority="66" operator="containsText" text="in Abklärung">
      <formula>NOT(ISERROR(SEARCH("in Abklärung",V48)))</formula>
    </cfRule>
    <cfRule type="containsText" dxfId="1361" priority="67" operator="containsText" text="i.O.">
      <formula>NOT(ISERROR(SEARCH("i.O.",V48)))</formula>
    </cfRule>
    <cfRule type="containsText" dxfId="1360" priority="68" operator="containsText" text="korrigiert">
      <formula>NOT(ISERROR(SEARCH("korrigiert",V48)))</formula>
    </cfRule>
  </conditionalFormatting>
  <conditionalFormatting sqref="X49:X53">
    <cfRule type="containsText" dxfId="1359" priority="61" operator="containsText" text="nicht i.O.">
      <formula>NOT(ISERROR(SEARCH("nicht i.O.",X49)))</formula>
    </cfRule>
    <cfRule type="containsText" dxfId="1358" priority="62" operator="containsText" text="in Abklärung">
      <formula>NOT(ISERROR(SEARCH("in Abklärung",X49)))</formula>
    </cfRule>
    <cfRule type="containsText" dxfId="1357" priority="63" operator="containsText" text="i.O.">
      <formula>NOT(ISERROR(SEARCH("i.O.",X49)))</formula>
    </cfRule>
    <cfRule type="containsText" dxfId="1356" priority="64" operator="containsText" text="korrigiert">
      <formula>NOT(ISERROR(SEARCH("korrigiert",X49)))</formula>
    </cfRule>
  </conditionalFormatting>
  <conditionalFormatting sqref="V49:V53">
    <cfRule type="containsText" dxfId="1355" priority="57" operator="containsText" text="nicht i.O.">
      <formula>NOT(ISERROR(SEARCH("nicht i.O.",V49)))</formula>
    </cfRule>
    <cfRule type="containsText" dxfId="1354" priority="58" operator="containsText" text="in Abklärung">
      <formula>NOT(ISERROR(SEARCH("in Abklärung",V49)))</formula>
    </cfRule>
    <cfRule type="containsText" dxfId="1353" priority="59" operator="containsText" text="i.O.">
      <formula>NOT(ISERROR(SEARCH("i.O.",V49)))</formula>
    </cfRule>
    <cfRule type="containsText" dxfId="1352" priority="60" operator="containsText" text="korrigiert">
      <formula>NOT(ISERROR(SEARCH("korrigiert",V49)))</formula>
    </cfRule>
  </conditionalFormatting>
  <conditionalFormatting sqref="X56:X59">
    <cfRule type="containsText" dxfId="1351" priority="53" operator="containsText" text="nicht i.O.">
      <formula>NOT(ISERROR(SEARCH("nicht i.O.",X56)))</formula>
    </cfRule>
    <cfRule type="containsText" dxfId="1350" priority="54" operator="containsText" text="in Abklärung">
      <formula>NOT(ISERROR(SEARCH("in Abklärung",X56)))</formula>
    </cfRule>
    <cfRule type="containsText" dxfId="1349" priority="55" operator="containsText" text="i.O.">
      <formula>NOT(ISERROR(SEARCH("i.O.",X56)))</formula>
    </cfRule>
    <cfRule type="containsText" dxfId="1348" priority="56" operator="containsText" text="korrigiert">
      <formula>NOT(ISERROR(SEARCH("korrigiert",X56)))</formula>
    </cfRule>
  </conditionalFormatting>
  <conditionalFormatting sqref="V56:V59">
    <cfRule type="containsText" dxfId="1347" priority="49" operator="containsText" text="nicht i.O.">
      <formula>NOT(ISERROR(SEARCH("nicht i.O.",V56)))</formula>
    </cfRule>
    <cfRule type="containsText" dxfId="1346" priority="50" operator="containsText" text="in Abklärung">
      <formula>NOT(ISERROR(SEARCH("in Abklärung",V56)))</formula>
    </cfRule>
    <cfRule type="containsText" dxfId="1345" priority="51" operator="containsText" text="i.O.">
      <formula>NOT(ISERROR(SEARCH("i.O.",V56)))</formula>
    </cfRule>
    <cfRule type="containsText" dxfId="1344" priority="52" operator="containsText" text="korrigiert">
      <formula>NOT(ISERROR(SEARCH("korrigiert",V56)))</formula>
    </cfRule>
  </conditionalFormatting>
  <conditionalFormatting sqref="X62:X74">
    <cfRule type="containsText" dxfId="1343" priority="45" operator="containsText" text="nicht i.O.">
      <formula>NOT(ISERROR(SEARCH("nicht i.O.",X62)))</formula>
    </cfRule>
    <cfRule type="containsText" dxfId="1342" priority="46" operator="containsText" text="in Abklärung">
      <formula>NOT(ISERROR(SEARCH("in Abklärung",X62)))</formula>
    </cfRule>
    <cfRule type="containsText" dxfId="1341" priority="47" operator="containsText" text="i.O.">
      <formula>NOT(ISERROR(SEARCH("i.O.",X62)))</formula>
    </cfRule>
    <cfRule type="containsText" dxfId="1340" priority="48" operator="containsText" text="korrigiert">
      <formula>NOT(ISERROR(SEARCH("korrigiert",X62)))</formula>
    </cfRule>
  </conditionalFormatting>
  <conditionalFormatting sqref="V62:V74">
    <cfRule type="containsText" dxfId="1339" priority="41" operator="containsText" text="nicht i.O.">
      <formula>NOT(ISERROR(SEARCH("nicht i.O.",V62)))</formula>
    </cfRule>
    <cfRule type="containsText" dxfId="1338" priority="42" operator="containsText" text="in Abklärung">
      <formula>NOT(ISERROR(SEARCH("in Abklärung",V62)))</formula>
    </cfRule>
    <cfRule type="containsText" dxfId="1337" priority="43" operator="containsText" text="i.O.">
      <formula>NOT(ISERROR(SEARCH("i.O.",V62)))</formula>
    </cfRule>
    <cfRule type="containsText" dxfId="1336" priority="44" operator="containsText" text="korrigiert">
      <formula>NOT(ISERROR(SEARCH("korrigiert",V62)))</formula>
    </cfRule>
  </conditionalFormatting>
  <conditionalFormatting sqref="X77:X83">
    <cfRule type="containsText" dxfId="1335" priority="37" operator="containsText" text="nicht i.O.">
      <formula>NOT(ISERROR(SEARCH("nicht i.O.",X77)))</formula>
    </cfRule>
    <cfRule type="containsText" dxfId="1334" priority="38" operator="containsText" text="in Abklärung">
      <formula>NOT(ISERROR(SEARCH("in Abklärung",X77)))</formula>
    </cfRule>
    <cfRule type="containsText" dxfId="1333" priority="39" operator="containsText" text="i.O.">
      <formula>NOT(ISERROR(SEARCH("i.O.",X77)))</formula>
    </cfRule>
    <cfRule type="containsText" dxfId="1332" priority="40" operator="containsText" text="korrigiert">
      <formula>NOT(ISERROR(SEARCH("korrigiert",X77)))</formula>
    </cfRule>
  </conditionalFormatting>
  <conditionalFormatting sqref="V77:V83">
    <cfRule type="containsText" dxfId="1331" priority="33" operator="containsText" text="nicht i.O.">
      <formula>NOT(ISERROR(SEARCH("nicht i.O.",V77)))</formula>
    </cfRule>
    <cfRule type="containsText" dxfId="1330" priority="34" operator="containsText" text="in Abklärung">
      <formula>NOT(ISERROR(SEARCH("in Abklärung",V77)))</formula>
    </cfRule>
    <cfRule type="containsText" dxfId="1329" priority="35" operator="containsText" text="i.O.">
      <formula>NOT(ISERROR(SEARCH("i.O.",V77)))</formula>
    </cfRule>
    <cfRule type="containsText" dxfId="1328" priority="36" operator="containsText" text="korrigiert">
      <formula>NOT(ISERROR(SEARCH("korrigiert",V77)))</formula>
    </cfRule>
  </conditionalFormatting>
  <conditionalFormatting sqref="X87">
    <cfRule type="containsText" dxfId="1327" priority="29" operator="containsText" text="nicht i.O.">
      <formula>NOT(ISERROR(SEARCH("nicht i.O.",X87)))</formula>
    </cfRule>
    <cfRule type="containsText" dxfId="1326" priority="30" operator="containsText" text="in Abklärung">
      <formula>NOT(ISERROR(SEARCH("in Abklärung",X87)))</formula>
    </cfRule>
    <cfRule type="containsText" dxfId="1325" priority="31" operator="containsText" text="i.O.">
      <formula>NOT(ISERROR(SEARCH("i.O.",X87)))</formula>
    </cfRule>
    <cfRule type="containsText" dxfId="1324" priority="32" operator="containsText" text="korrigiert">
      <formula>NOT(ISERROR(SEARCH("korrigiert",X87)))</formula>
    </cfRule>
  </conditionalFormatting>
  <conditionalFormatting sqref="V87">
    <cfRule type="containsText" dxfId="1323" priority="25" operator="containsText" text="nicht i.O.">
      <formula>NOT(ISERROR(SEARCH("nicht i.O.",V87)))</formula>
    </cfRule>
    <cfRule type="containsText" dxfId="1322" priority="26" operator="containsText" text="in Abklärung">
      <formula>NOT(ISERROR(SEARCH("in Abklärung",V87)))</formula>
    </cfRule>
    <cfRule type="containsText" dxfId="1321" priority="27" operator="containsText" text="i.O.">
      <formula>NOT(ISERROR(SEARCH("i.O.",V87)))</formula>
    </cfRule>
    <cfRule type="containsText" dxfId="1320" priority="28" operator="containsText" text="korrigiert">
      <formula>NOT(ISERROR(SEARCH("korrigiert",V87)))</formula>
    </cfRule>
  </conditionalFormatting>
  <conditionalFormatting sqref="X90:X96">
    <cfRule type="containsText" dxfId="1319" priority="21" operator="containsText" text="nicht i.O.">
      <formula>NOT(ISERROR(SEARCH("nicht i.O.",X90)))</formula>
    </cfRule>
    <cfRule type="containsText" dxfId="1318" priority="22" operator="containsText" text="in Abklärung">
      <formula>NOT(ISERROR(SEARCH("in Abklärung",X90)))</formula>
    </cfRule>
    <cfRule type="containsText" dxfId="1317" priority="23" operator="containsText" text="i.O.">
      <formula>NOT(ISERROR(SEARCH("i.O.",X90)))</formula>
    </cfRule>
    <cfRule type="containsText" dxfId="1316" priority="24" operator="containsText" text="korrigiert">
      <formula>NOT(ISERROR(SEARCH("korrigiert",X90)))</formula>
    </cfRule>
  </conditionalFormatting>
  <conditionalFormatting sqref="V90:V96">
    <cfRule type="containsText" dxfId="1315" priority="17" operator="containsText" text="nicht i.O.">
      <formula>NOT(ISERROR(SEARCH("nicht i.O.",V90)))</formula>
    </cfRule>
    <cfRule type="containsText" dxfId="1314" priority="18" operator="containsText" text="in Abklärung">
      <formula>NOT(ISERROR(SEARCH("in Abklärung",V90)))</formula>
    </cfRule>
    <cfRule type="containsText" dxfId="1313" priority="19" operator="containsText" text="i.O.">
      <formula>NOT(ISERROR(SEARCH("i.O.",V90)))</formula>
    </cfRule>
    <cfRule type="containsText" dxfId="1312" priority="20" operator="containsText" text="korrigiert">
      <formula>NOT(ISERROR(SEARCH("korrigiert",V90)))</formula>
    </cfRule>
  </conditionalFormatting>
  <conditionalFormatting sqref="X98">
    <cfRule type="containsText" dxfId="1311" priority="13" operator="containsText" text="nicht i.O.">
      <formula>NOT(ISERROR(SEARCH("nicht i.O.",X98)))</formula>
    </cfRule>
    <cfRule type="containsText" dxfId="1310" priority="14" operator="containsText" text="in Abklärung">
      <formula>NOT(ISERROR(SEARCH("in Abklärung",X98)))</formula>
    </cfRule>
    <cfRule type="containsText" dxfId="1309" priority="15" operator="containsText" text="i.O.">
      <formula>NOT(ISERROR(SEARCH("i.O.",X98)))</formula>
    </cfRule>
    <cfRule type="containsText" dxfId="1308" priority="16" operator="containsText" text="korrigiert">
      <formula>NOT(ISERROR(SEARCH("korrigiert",X98)))</formula>
    </cfRule>
  </conditionalFormatting>
  <conditionalFormatting sqref="V98">
    <cfRule type="containsText" dxfId="1307" priority="9" operator="containsText" text="nicht i.O.">
      <formula>NOT(ISERROR(SEARCH("nicht i.O.",V98)))</formula>
    </cfRule>
    <cfRule type="containsText" dxfId="1306" priority="10" operator="containsText" text="in Abklärung">
      <formula>NOT(ISERROR(SEARCH("in Abklärung",V98)))</formula>
    </cfRule>
    <cfRule type="containsText" dxfId="1305" priority="11" operator="containsText" text="i.O.">
      <formula>NOT(ISERROR(SEARCH("i.O.",V98)))</formula>
    </cfRule>
    <cfRule type="containsText" dxfId="1304" priority="12" operator="containsText" text="korrigiert">
      <formula>NOT(ISERROR(SEARCH("korrigiert",V98)))</formula>
    </cfRule>
  </conditionalFormatting>
  <conditionalFormatting sqref="X100">
    <cfRule type="containsText" dxfId="1303" priority="5" operator="containsText" text="nicht i.O.">
      <formula>NOT(ISERROR(SEARCH("nicht i.O.",X100)))</formula>
    </cfRule>
    <cfRule type="containsText" dxfId="1302" priority="6" operator="containsText" text="in Abklärung">
      <formula>NOT(ISERROR(SEARCH("in Abklärung",X100)))</formula>
    </cfRule>
    <cfRule type="containsText" dxfId="1301" priority="7" operator="containsText" text="i.O.">
      <formula>NOT(ISERROR(SEARCH("i.O.",X100)))</formula>
    </cfRule>
    <cfRule type="containsText" dxfId="1300" priority="8" operator="containsText" text="korrigiert">
      <formula>NOT(ISERROR(SEARCH("korrigiert",X100)))</formula>
    </cfRule>
  </conditionalFormatting>
  <conditionalFormatting sqref="V100">
    <cfRule type="containsText" dxfId="1299" priority="1" operator="containsText" text="nicht i.O.">
      <formula>NOT(ISERROR(SEARCH("nicht i.O.",V100)))</formula>
    </cfRule>
    <cfRule type="containsText" dxfId="1298" priority="2" operator="containsText" text="in Abklärung">
      <formula>NOT(ISERROR(SEARCH("in Abklärung",V100)))</formula>
    </cfRule>
    <cfRule type="containsText" dxfId="1297" priority="3" operator="containsText" text="i.O.">
      <formula>NOT(ISERROR(SEARCH("i.O.",V100)))</formula>
    </cfRule>
    <cfRule type="containsText" dxfId="1296" priority="4" operator="containsText" text="korrigiert">
      <formula>NOT(ISERROR(SEARCH("korrigiert",V100)))</formula>
    </cfRule>
  </conditionalFormatting>
  <dataValidations count="6">
    <dataValidation type="date" operator="lessThan" allowBlank="1" showInputMessage="1" showErrorMessage="1" sqref="E21:G21" xr:uid="{00000000-0002-0000-0900-000000000000}">
      <formula1>43101</formula1>
    </dataValidation>
    <dataValidation type="date" operator="greaterThan" allowBlank="1" showInputMessage="1" showErrorMessage="1" sqref="D22:G22" xr:uid="{00000000-0002-0000-0900-000001000000}">
      <formula1>D21</formula1>
    </dataValidation>
    <dataValidation type="date" operator="greaterThan" allowBlank="1" showInputMessage="1" showErrorMessage="1" sqref="D44:G44" xr:uid="{00000000-0002-0000-0900-000002000000}">
      <formula1>42370</formula1>
    </dataValidation>
    <dataValidation type="list" allowBlank="1" showInputMessage="1" showErrorMessage="1" sqref="X16:X17 X13 X101" xr:uid="{00000000-0002-0000-0900-000003000000}">
      <formula1>"',i.O.,in Abklärung,nicht i.O.,korrigiert"</formula1>
    </dataValidation>
    <dataValidation type="date" operator="lessThan" allowBlank="1" showInputMessage="1" showErrorMessage="1" sqref="D21" xr:uid="{00000000-0002-0000-0900-000004000000}">
      <formula1>44197</formula1>
    </dataValidation>
    <dataValidation type="list" allowBlank="1" showInputMessage="1" showErrorMessage="1" sqref="K70" xr:uid="{717AF365-324E-4A76-8C37-3421FF995398}">
      <formula1>Ausw.KWTyp</formula1>
    </dataValidation>
  </dataValidations>
  <hyperlinks>
    <hyperlink ref="L80:P80" r:id="rId1" display="download" xr:uid="{00000000-0004-0000-0900-000001000000}"/>
    <hyperlink ref="H66:L66" r:id="rId2" display="download" xr:uid="{E8A9EE55-0590-4B00-9175-20F2E2F70531}"/>
  </hyperlinks>
  <pageMargins left="0.70866141732283472" right="0.70866141732283472" top="0.78740157480314965" bottom="0.78740157480314965" header="0.31496062992125984" footer="0.31496062992125984"/>
  <pageSetup paperSize="8" scale="67" fitToHeight="0" orientation="landscape" r:id="rId3"/>
  <headerFooter>
    <oddHeader>&amp;LBFE-MP&amp;C &amp;A&amp;R&amp;D</oddHeader>
    <oddFooter>&amp;L&amp;F, &amp;T&amp;RS. &amp;P / &amp;N</oddFooter>
  </headerFooter>
  <drawing r:id="rId4"/>
  <legacyDrawing r:id="rId5"/>
  <controls>
    <mc:AlternateContent xmlns:mc="http://schemas.openxmlformats.org/markup-compatibility/2006">
      <mc:Choice Requires="x14">
        <control shapeId="11408" r:id="rId6" name="CheckBox1">
          <controlPr locked="0" defaultSize="0" autoLine="0" autoPict="0" r:id="rId7">
            <anchor moveWithCells="1">
              <from>
                <xdr:col>11</xdr:col>
                <xdr:colOff>304800</xdr:colOff>
                <xdr:row>14</xdr:row>
                <xdr:rowOff>57150</xdr:rowOff>
              </from>
              <to>
                <xdr:col>11</xdr:col>
                <xdr:colOff>476250</xdr:colOff>
                <xdr:row>14</xdr:row>
                <xdr:rowOff>209550</xdr:rowOff>
              </to>
            </anchor>
          </controlPr>
        </control>
      </mc:Choice>
      <mc:Fallback>
        <control shapeId="11408" r:id="rId6" name="CheckBox1"/>
      </mc:Fallback>
    </mc:AlternateContent>
    <mc:AlternateContent xmlns:mc="http://schemas.openxmlformats.org/markup-compatibility/2006">
      <mc:Choice Requires="x14">
        <control shapeId="11419" r:id="rId8" name="CheckBox2">
          <controlPr locked="0" defaultSize="0" autoLine="0" autoPict="0" r:id="rId9">
            <anchor moveWithCells="1">
              <from>
                <xdr:col>2</xdr:col>
                <xdr:colOff>247650</xdr:colOff>
                <xdr:row>4</xdr:row>
                <xdr:rowOff>107950</xdr:rowOff>
              </from>
              <to>
                <xdr:col>2</xdr:col>
                <xdr:colOff>412750</xdr:colOff>
                <xdr:row>4</xdr:row>
                <xdr:rowOff>298450</xdr:rowOff>
              </to>
            </anchor>
          </controlPr>
        </control>
      </mc:Choice>
      <mc:Fallback>
        <control shapeId="11419" r:id="rId8" name="CheckBox2"/>
      </mc:Fallback>
    </mc:AlternateContent>
  </controls>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900-000006000000}">
          <x14:formula1>
            <xm:f>Dropdown!$M$7:$M$11</xm:f>
          </x14:formula1>
          <xm:sqref>E45:G45</xm:sqref>
        </x14:dataValidation>
        <x14:dataValidation type="list" allowBlank="1" showInputMessage="1" showErrorMessage="1" xr:uid="{00000000-0002-0000-0900-000007000000}">
          <x14:formula1>
            <xm:f>Dropdown!$A$7:$A$9</xm:f>
          </x14:formula1>
          <xm:sqref>E42:G42</xm:sqref>
        </x14:dataValidation>
        <x14:dataValidation type="list" allowBlank="1" showInputMessage="1" showErrorMessage="1" xr:uid="{00000000-0002-0000-0900-000008000000}">
          <x14:formula1>
            <xm:f>Dropdown!$G$7:$G$11</xm:f>
          </x14:formula1>
          <xm:sqref>E20:G20</xm:sqref>
        </x14:dataValidation>
        <x14:dataValidation type="list" allowBlank="1" showInputMessage="1" showErrorMessage="1" xr:uid="{00000000-0002-0000-0900-000009000000}">
          <x14:formula1>
            <xm:f>Dropdown!$P$7:$P$10</xm:f>
          </x14:formula1>
          <xm:sqref>E77:K77</xm:sqref>
        </x14:dataValidation>
        <x14:dataValidation type="list" allowBlank="1" showInputMessage="1" showErrorMessage="1" xr:uid="{6ADC6324-CEFB-4F0D-A05E-FC4BD048E227}">
          <x14:formula1>
            <xm:f>Dropdown!$AP$7:$AP$9</xm:f>
          </x14:formula1>
          <xm:sqref>V84:V86 V33 V54:V55 V36:V37 V25 V27:V30 V97 V99 V101:V102</xm:sqref>
        </x14:dataValidation>
        <x14:dataValidation type="list" allowBlank="1" showInputMessage="1" showErrorMessage="1" xr:uid="{52B4A332-C871-4A01-85A0-ED235FA98763}">
          <x14:formula1>
            <xm:f>OFFSET(Dropdown!$G$7:$I$11,0,'Informazioni generali'!$B$4-1,5,1)</xm:f>
          </x14:formula1>
          <xm:sqref>D20</xm:sqref>
        </x14:dataValidation>
        <x14:dataValidation type="list" allowBlank="1" showInputMessage="1" showErrorMessage="1" xr:uid="{AB96AD61-0FD2-448B-A052-8FFF37EDFB4E}">
          <x14:formula1>
            <xm:f>OFFSET(Dropdown!$A$7:$C$9,0,'Informazioni generali'!$B$4-1,3,1)</xm:f>
          </x14:formula1>
          <xm:sqref>D42</xm:sqref>
        </x14:dataValidation>
        <x14:dataValidation type="list" allowBlank="1" showInputMessage="1" showErrorMessage="1" xr:uid="{7B1642C4-C53E-4678-941B-53543396FAFD}">
          <x14:formula1>
            <xm:f>OFFSET(Dropdown!$M$7:$O$11,0,'Informazioni generali'!$B$4-1,5,1)</xm:f>
          </x14:formula1>
          <xm:sqref>D45</xm:sqref>
        </x14:dataValidation>
        <x14:dataValidation type="list" allowBlank="1" showInputMessage="1" showErrorMessage="1" xr:uid="{81AC2A30-A0DF-4313-811F-0F2695B0E659}">
          <x14:formula1>
            <xm:f>OFFSET(Dropdown!$D$7:$F$8,0,'Informazioni generali'!$B$4-1,2,1)</xm:f>
          </x14:formula1>
          <xm:sqref>H50:Q50 H56:Q56</xm:sqref>
        </x14:dataValidation>
        <x14:dataValidation type="list" allowBlank="1" showInputMessage="1" showErrorMessage="1" xr:uid="{87B13784-2300-443C-8115-843ED4165D86}">
          <x14:formula1>
            <xm:f>OFFSET(Dropdown!$P$7:$R$10,0,'Informazioni generali'!$B$4-1,4,1)</xm:f>
          </x14:formula1>
          <xm:sqref>D77</xm:sqref>
        </x14:dataValidation>
        <x14:dataValidation type="list" allowBlank="1" showInputMessage="1" showErrorMessage="1" xr:uid="{23CA3996-E254-49C7-9197-C537BFD6BF4C}">
          <x14:formula1>
            <xm:f>OFFSET(Dropdown!$AP$7:$AR$19,0,'Informazioni generali'!$B$4-1,3,1)</xm:f>
          </x14:formula1>
          <xm:sqref>V13:V15 V18:V24 V26 V31:V32 V34:V35 V38:V45 V48:V53 V56:V59 V100 V77:V83 V87 V90:V96 V98 V62:V74</xm:sqref>
        </x14:dataValidation>
        <x14:dataValidation type="list" allowBlank="1" showInputMessage="1" showErrorMessage="1" xr:uid="{7D59A618-8E7F-4A3B-B615-2855567A16C0}">
          <x14:formula1>
            <xm:f>OFFSET(Dropdown!$AS$7:$AU$19,0,'Informazioni generali'!$B$4-1,4,1)</xm:f>
          </x14:formula1>
          <xm:sqref>X18:X24 X26 X31:X32 X34:X35 X38:X45 X48:X53 X56:X59 X100 X77:X83 X87 X90:X96 X98 X62:X74</xm:sqref>
        </x14:dataValidation>
        <x14:dataValidation type="list" allowBlank="1" showInputMessage="1" showErrorMessage="1" xr:uid="{3803CEDF-5447-4EF8-B4B8-226C9EBE355D}">
          <x14:formula1>
            <xm:f>Dropdown!$AI$6:$AI$135</xm:f>
          </x14:formula1>
          <xm:sqref>B14</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161D6B-DEAD-49C2-821A-CC26292EB57C}">
  <sheetPr codeName="Tabelle11">
    <tabColor theme="7" tint="0.39997558519241921"/>
    <pageSetUpPr fitToPage="1"/>
  </sheetPr>
  <dimension ref="A1:AC131"/>
  <sheetViews>
    <sheetView zoomScale="85" zoomScaleNormal="85" workbookViewId="0">
      <selection activeCell="M13" sqref="M13:U15"/>
    </sheetView>
  </sheetViews>
  <sheetFormatPr baseColWidth="10" defaultColWidth="11.453125" defaultRowHeight="12.5" outlineLevelCol="1" x14ac:dyDescent="0.25"/>
  <cols>
    <col min="1" max="1" width="11" customWidth="1"/>
    <col min="2" max="2" width="40.54296875" style="23" customWidth="1"/>
    <col min="3" max="3" width="10.54296875" style="23" customWidth="1"/>
    <col min="4" max="4" width="18.54296875" style="23" customWidth="1"/>
    <col min="5" max="7" width="18.54296875" style="23" hidden="1" customWidth="1"/>
    <col min="8" max="9" width="13.26953125" style="23" customWidth="1"/>
    <col min="10" max="10" width="13.453125" customWidth="1"/>
    <col min="11" max="11" width="13.54296875" customWidth="1"/>
    <col min="12" max="14" width="11.7265625" customWidth="1"/>
    <col min="15" max="15" width="13" customWidth="1"/>
    <col min="16" max="17" width="11.7265625" customWidth="1"/>
    <col min="18" max="18" width="12.54296875" customWidth="1"/>
    <col min="19" max="19" width="14.7265625" customWidth="1"/>
    <col min="20" max="20" width="11.54296875" customWidth="1"/>
    <col min="21" max="21" width="16.453125" customWidth="1"/>
    <col min="22" max="23" width="16.453125" hidden="1" customWidth="1" outlineLevel="1"/>
    <col min="24" max="24" width="11.453125" hidden="1" customWidth="1" outlineLevel="1"/>
    <col min="25" max="25" width="23.54296875" hidden="1" customWidth="1" outlineLevel="1"/>
    <col min="26" max="26" width="5.54296875" customWidth="1" collapsed="1"/>
    <col min="27" max="27" width="8.54296875" hidden="1" customWidth="1"/>
  </cols>
  <sheetData>
    <row r="1" spans="1:29" ht="20" x14ac:dyDescent="0.4">
      <c r="A1" s="441" t="str">
        <f ca="1">IF(B14=Dropdown!$AI$6,A2,VLOOKUP(B14,Dropdown!$AI$6:$AI$136,1,FALSE))</f>
        <v>IE2</v>
      </c>
      <c r="B1" s="442"/>
      <c r="C1" s="443"/>
      <c r="D1" s="443"/>
      <c r="E1" s="442"/>
      <c r="F1" s="442"/>
      <c r="G1" s="442"/>
      <c r="H1" s="442"/>
      <c r="I1" s="442"/>
      <c r="J1" s="49"/>
      <c r="K1" s="49"/>
      <c r="L1" s="49"/>
      <c r="M1" s="49"/>
      <c r="N1" s="49"/>
      <c r="O1" s="49"/>
      <c r="P1" s="49"/>
      <c r="Q1" s="49"/>
      <c r="R1" s="49"/>
      <c r="S1" s="49"/>
      <c r="T1" s="49"/>
      <c r="U1" s="49"/>
      <c r="V1" s="49"/>
      <c r="W1" s="49"/>
      <c r="X1" s="49"/>
      <c r="Y1" s="49"/>
    </row>
    <row r="2" spans="1:29" ht="15.5" x14ac:dyDescent="0.35">
      <c r="A2" s="290" t="str">
        <f ca="1">IF(D17="",IF(B14=Dropdown!$AI$6,CONCATENATE(OFFSET(Sprachen!A369,0,'Informazioni generali'!$B$4-1,1,1),_xlfn.SHEET()-9),VLOOKUP($B$14,Dropdown!$AI$6:$AJ$136,2,FALSE)),D17)</f>
        <v>IE2</v>
      </c>
      <c r="B2" s="23" t="str">
        <f ca="1">CONCATENATE(Richiedente!$A$4,": ",Richiedente!$B$4)</f>
        <v>N. domanda: MP.25.xxx</v>
      </c>
      <c r="C2" s="444"/>
      <c r="D2"/>
      <c r="E2" s="445"/>
      <c r="F2" s="445"/>
      <c r="G2" s="445"/>
      <c r="H2" s="27"/>
      <c r="I2"/>
      <c r="J2" s="27"/>
      <c r="K2" s="27"/>
      <c r="L2" s="27"/>
      <c r="M2" s="27"/>
      <c r="N2" s="27"/>
      <c r="O2" s="27"/>
      <c r="P2" s="27"/>
      <c r="Q2" s="445"/>
      <c r="R2" s="27"/>
      <c r="U2" s="65"/>
      <c r="V2" s="65"/>
      <c r="W2" s="65"/>
    </row>
    <row r="3" spans="1:29" ht="15.5" x14ac:dyDescent="0.35">
      <c r="A3" s="290"/>
      <c r="B3" s="444"/>
      <c r="C3" s="444"/>
      <c r="D3"/>
      <c r="E3" s="445"/>
      <c r="F3" s="445"/>
      <c r="G3" s="445"/>
      <c r="H3" s="27"/>
      <c r="I3" s="446"/>
      <c r="J3" s="27"/>
      <c r="K3" s="27"/>
      <c r="L3" s="27"/>
      <c r="M3" s="27"/>
      <c r="N3" s="27"/>
      <c r="O3" s="27"/>
      <c r="P3" s="27"/>
      <c r="Q3" s="445"/>
      <c r="R3" s="27"/>
      <c r="U3" s="65"/>
      <c r="V3" s="65"/>
      <c r="W3" s="65"/>
    </row>
    <row r="4" spans="1:29" ht="18" x14ac:dyDescent="0.35">
      <c r="A4" s="447" t="str">
        <f ca="1">OFFSET(Sprachen!A351,0,'Informazioni generali'!$B$4-1,1,1)</f>
        <v>Procura e autorizzazione al rilascio di informazioni</v>
      </c>
      <c r="B4"/>
      <c r="C4" s="448"/>
      <c r="D4"/>
      <c r="E4" s="139"/>
      <c r="F4"/>
      <c r="G4" s="142"/>
      <c r="H4"/>
      <c r="I4"/>
    </row>
    <row r="5" spans="1:29" ht="30.75" customHeight="1" x14ac:dyDescent="0.25">
      <c r="B5" s="449" t="str">
        <f ca="1">OFFSET(Sprachen!A352,0,'Informazioni generali'!$B$4-1,1,1)</f>
        <v>Il richiedente è rappresentante di una centrale elettrica</v>
      </c>
      <c r="C5" s="439"/>
      <c r="D5" s="343" t="s">
        <v>1607</v>
      </c>
      <c r="E5"/>
      <c r="F5"/>
      <c r="G5"/>
      <c r="H5" s="666" t="str">
        <f ca="1">OFFSET(Sprachen!A356,0,'Informazioni generali'!$B$4-1,1,1)</f>
        <v xml:space="preserve">Se il richiedente non è la persona autorizzata della centrale, ma ha è coinvolto nella centrale, si prega di non barrare la casella nella cella C5. I dati specifi della centrale elettrica sono automaticamente ripresi dal rappresentante della centrale durante l'analisi della domanda. </v>
      </c>
      <c r="I5" s="666"/>
      <c r="J5" s="666"/>
      <c r="K5" s="666"/>
      <c r="L5" s="666"/>
      <c r="M5" s="666"/>
      <c r="N5" s="666"/>
      <c r="O5" s="666"/>
      <c r="P5" s="666"/>
      <c r="Q5" s="666"/>
      <c r="R5" s="666"/>
      <c r="S5" s="666"/>
      <c r="T5" s="666"/>
      <c r="U5" s="666"/>
    </row>
    <row r="6" spans="1:29" ht="18" customHeight="1" x14ac:dyDescent="0.25">
      <c r="B6" s="664" t="str">
        <f ca="1">OFFSET(Sprachen!A353,0,'Informazioni generali'!$B$4-1,1,1)</f>
        <v>Persona autorizzata a fornire informazioni su questa KW</v>
      </c>
      <c r="C6" s="664"/>
      <c r="D6" s="667" t="str">
        <f ca="1">OFFSET(Sprachen!A357,0,'Informazioni generali'!$B$4-1,1,1)</f>
        <v>Nome</v>
      </c>
      <c r="E6"/>
      <c r="F6"/>
      <c r="G6"/>
      <c r="H6" s="586"/>
      <c r="I6" s="586"/>
      <c r="J6" s="586"/>
      <c r="K6" s="585" t="str">
        <f ca="1">OFFSET(Sprachen!A358,0,'Informazioni generali'!$B$4-1,1,1)</f>
        <v>Organizzazione</v>
      </c>
      <c r="L6" s="586"/>
      <c r="M6" s="586"/>
      <c r="N6" s="586"/>
      <c r="O6" s="585" t="str">
        <f ca="1">OFFSET(Sprachen!A359,0,'Informazioni generali'!$B$4-1,1,1)</f>
        <v>Indirizzo e-mail</v>
      </c>
      <c r="P6" s="586"/>
      <c r="Q6" s="586"/>
      <c r="R6" s="586"/>
      <c r="S6" s="585" t="str">
        <f ca="1">OFFSET(Sprachen!A360,0,'Informazioni generali'!$B$4-1,1,1)</f>
        <v>N. di telefono fisso</v>
      </c>
      <c r="T6" s="586"/>
      <c r="U6" s="586"/>
    </row>
    <row r="7" spans="1:29" ht="17.25" customHeight="1" x14ac:dyDescent="0.25">
      <c r="B7" s="664" t="str">
        <f ca="1">OFFSET(Sprachen!A354,0,'Informazioni generali'!$B$4-1,1,1)</f>
        <v>Persona delegata avente diritto all'informazione</v>
      </c>
      <c r="C7" s="664"/>
      <c r="D7" s="667"/>
      <c r="E7"/>
      <c r="F7"/>
      <c r="G7"/>
      <c r="H7" s="586"/>
      <c r="I7" s="586"/>
      <c r="J7" s="586"/>
      <c r="K7" s="585"/>
      <c r="L7" s="586"/>
      <c r="M7" s="586"/>
      <c r="N7" s="586"/>
      <c r="O7" s="585"/>
      <c r="P7" s="586"/>
      <c r="Q7" s="586"/>
      <c r="R7" s="586"/>
      <c r="S7" s="585"/>
      <c r="T7" s="586"/>
      <c r="U7" s="586"/>
      <c r="V7" s="55"/>
      <c r="Y7" s="55"/>
      <c r="Z7" s="55"/>
      <c r="AA7" s="55"/>
      <c r="AC7" s="97"/>
    </row>
    <row r="8" spans="1:29" ht="39" hidden="1" customHeight="1" x14ac:dyDescent="0.25">
      <c r="B8" s="570" t="str">
        <f ca="1">OFFSET(Sprachen!A355,0,'Informazioni generali'!$B$4-1,1,1)</f>
        <v>Per l'esame della domanda, l'UFE può prendere in consegna i dati e le informazioni del rappresentante autorizzato della centrale:</v>
      </c>
      <c r="C8" s="572"/>
      <c r="D8" s="207" t="str">
        <f ca="1">OFFSET(Sprachen!A361,0,'Informazioni generali'!$B$4-1,1,1)</f>
        <v>N. domanda</v>
      </c>
      <c r="E8" s="44"/>
      <c r="F8" s="44"/>
      <c r="G8" s="44"/>
      <c r="H8" s="665"/>
      <c r="I8" s="665"/>
      <c r="J8" s="665"/>
      <c r="K8" s="207" t="str">
        <f ca="1">OFFSET(Sprachen!A362,0,'Informazioni generali'!$B$4-1,1,1)</f>
        <v>Data</v>
      </c>
      <c r="L8" s="665"/>
      <c r="M8" s="665"/>
      <c r="N8" s="665"/>
    </row>
    <row r="9" spans="1:29" x14ac:dyDescent="0.25">
      <c r="B9"/>
      <c r="C9"/>
      <c r="D9"/>
      <c r="E9"/>
      <c r="F9"/>
      <c r="G9"/>
      <c r="H9"/>
      <c r="I9"/>
    </row>
    <row r="10" spans="1:29" ht="18" x14ac:dyDescent="0.25">
      <c r="A10" s="447" t="str">
        <f ca="1">OFFSET(Sprachen!A363,0,'Informazioni generali'!$B$4-1,1,1)</f>
        <v>A. Dati inerenti all'impianto e alle centrali</v>
      </c>
      <c r="Y10" s="55"/>
      <c r="Z10" s="55"/>
      <c r="AA10" s="55"/>
      <c r="AC10" s="97"/>
    </row>
    <row r="11" spans="1:29" ht="15.5" x14ac:dyDescent="0.35">
      <c r="A11" s="450"/>
      <c r="B11" s="450"/>
      <c r="C11" s="450"/>
      <c r="D11" s="450"/>
      <c r="E11" s="450"/>
      <c r="F11" s="450"/>
      <c r="G11" s="450"/>
      <c r="H11" s="450"/>
      <c r="I11" s="450"/>
      <c r="J11" s="450"/>
      <c r="K11" s="450"/>
      <c r="L11" s="450"/>
      <c r="M11" s="450"/>
      <c r="N11" s="450"/>
      <c r="O11" s="450"/>
      <c r="P11" s="450"/>
      <c r="Q11" s="450"/>
      <c r="R11" s="450"/>
      <c r="S11" s="450"/>
      <c r="T11" s="450"/>
      <c r="U11" s="450"/>
      <c r="V11" s="450"/>
      <c r="W11" s="450"/>
      <c r="X11" s="450"/>
      <c r="Y11" s="450"/>
    </row>
    <row r="12" spans="1:29" ht="26" x14ac:dyDescent="0.25">
      <c r="A12" s="451" t="str">
        <f ca="1">OFFSET(Sprachen!A364,0,'Informazioni generali'!$B$4-1,1,1)</f>
        <v>Codice</v>
      </c>
      <c r="B12" s="653" t="str">
        <f ca="1">OFFSET(Sprachen!A365,0,'Informazioni generali'!$B$4-1,1,1)</f>
        <v>A1. Dati dell'impianto</v>
      </c>
      <c r="C12" s="654"/>
      <c r="D12" s="655"/>
      <c r="E12" s="641" t="s">
        <v>416</v>
      </c>
      <c r="F12" s="642"/>
      <c r="G12" s="643"/>
      <c r="H12" s="682" t="str">
        <f ca="1">OFFSET(Sprachen!A366,0,'Informazioni generali'!$B$4-1,1,1)</f>
        <v>Commenti UFE</v>
      </c>
      <c r="I12" s="683"/>
      <c r="J12" s="683"/>
      <c r="K12" s="683"/>
      <c r="L12" s="684"/>
      <c r="M12" s="648" t="str">
        <f ca="1">OFFSET(Sprachen!A367,0,'Informazioni generali'!$B$4-1,1,1)</f>
        <v>Commenti richiedente</v>
      </c>
      <c r="N12" s="648"/>
      <c r="O12" s="648"/>
      <c r="P12" s="648"/>
      <c r="Q12" s="648"/>
      <c r="R12" s="648"/>
      <c r="S12" s="648"/>
      <c r="T12" s="648"/>
      <c r="U12" s="648"/>
      <c r="V12" s="454" t="str">
        <f ca="1">OFFSET(Sprachen!A511,0,'Informazioni generali'!$B$4-1,1,1)</f>
        <v>Esame plausiblità</v>
      </c>
      <c r="W12" s="455" t="str">
        <f ca="1">OFFSET(Sprachen!A512,0,'Informazioni generali'!$B$4-1,1,1)</f>
        <v>Osservazioni plausibilità</v>
      </c>
      <c r="X12" s="454" t="str">
        <f ca="1">OFFSET(Sprachen!A513,0,'Informazioni generali'!$B$4-1,1,1)</f>
        <v>Esame materiale</v>
      </c>
      <c r="Y12" s="455" t="str">
        <f ca="1">OFFSET(Sprachen!A514,0,'Informazioni generali'!$B$4-1,1,1)</f>
        <v>Commenti esame materiale</v>
      </c>
    </row>
    <row r="13" spans="1:29" ht="20" x14ac:dyDescent="0.25">
      <c r="A13" s="719" t="str">
        <f ca="1">CONCATENATE($A$2," / ",AA14)</f>
        <v>IE2 / 1</v>
      </c>
      <c r="B13" s="457" t="str">
        <f ca="1">OFFSET(Sprachen!A368,0,'Informazioni generali'!$B$4-1,1,1)</f>
        <v>Nome dell'impianto</v>
      </c>
      <c r="C13" s="592"/>
      <c r="D13" s="723" t="str">
        <f ca="1">A2</f>
        <v>IE2</v>
      </c>
      <c r="E13" s="458"/>
      <c r="F13" s="458"/>
      <c r="G13" s="458"/>
      <c r="H13" s="726" t="str">
        <f ca="1">OFFSET(Sprachen!A477,0,'Informazioni generali'!$B$4-1,1,1)</f>
        <v>Si prega dapprima di inserire la produzione di energia nel foglio di calcolo E_prod_Eingabe per questa centrale elettrica! Se il richiedente non è rappresentante della centrale, i dati vengono automaticamente acquisiti dalla centrale elettrica del rappresentante durante la revisione della domanda. Il richiedente deve solo riempire i campi ridotti. Le cifre chiave che finiscono in -G devono essere riprese dal rappresentante della centrale. La capacità lorda è decisiva per il MP, per cui le centrale con una capacità installata di 10 MW o più possono apparire nella lista.</v>
      </c>
      <c r="I13" s="727"/>
      <c r="J13" s="727"/>
      <c r="K13" s="727"/>
      <c r="L13" s="728"/>
      <c r="M13" s="660"/>
      <c r="N13" s="661"/>
      <c r="O13" s="661"/>
      <c r="P13" s="661"/>
      <c r="Q13" s="661"/>
      <c r="R13" s="661"/>
      <c r="S13" s="661"/>
      <c r="T13" s="661"/>
      <c r="U13" s="662"/>
      <c r="V13" s="737"/>
      <c r="W13" s="619"/>
      <c r="X13" s="594" t="s">
        <v>179</v>
      </c>
      <c r="Y13" s="619"/>
    </row>
    <row r="14" spans="1:29" ht="117" customHeight="1" x14ac:dyDescent="0.25">
      <c r="A14" s="720"/>
      <c r="B14" s="381" t="s">
        <v>964</v>
      </c>
      <c r="C14" s="722"/>
      <c r="D14" s="724"/>
      <c r="E14" s="404" t="s">
        <v>1612</v>
      </c>
      <c r="F14" s="404" t="s">
        <v>424</v>
      </c>
      <c r="G14" s="404" t="s">
        <v>417</v>
      </c>
      <c r="H14" s="729"/>
      <c r="I14" s="618"/>
      <c r="J14" s="618"/>
      <c r="K14" s="618"/>
      <c r="L14" s="730"/>
      <c r="M14" s="731"/>
      <c r="N14" s="732"/>
      <c r="O14" s="732"/>
      <c r="P14" s="732"/>
      <c r="Q14" s="732"/>
      <c r="R14" s="732"/>
      <c r="S14" s="732"/>
      <c r="T14" s="732"/>
      <c r="U14" s="733"/>
      <c r="V14" s="738"/>
      <c r="W14" s="710"/>
      <c r="X14" s="712"/>
      <c r="Y14" s="710"/>
      <c r="AA14">
        <v>1</v>
      </c>
    </row>
    <row r="15" spans="1:29" ht="21.75" customHeight="1" x14ac:dyDescent="0.25">
      <c r="A15" s="721"/>
      <c r="B15" s="293"/>
      <c r="C15" s="593"/>
      <c r="D15" s="725"/>
      <c r="E15" s="404"/>
      <c r="F15" s="404"/>
      <c r="G15" s="404"/>
      <c r="H15" s="694" t="str">
        <f ca="1">OFFSET(Sprachen!A478,0,'Informazioni generali'!$B$4-1,1,1)</f>
        <v>Se la KW non è disponibile nella lista, si prega di spuntare:</v>
      </c>
      <c r="I15" s="695"/>
      <c r="J15" s="695"/>
      <c r="K15" s="695"/>
      <c r="L15" s="440"/>
      <c r="M15" s="734"/>
      <c r="N15" s="735"/>
      <c r="O15" s="735"/>
      <c r="P15" s="735"/>
      <c r="Q15" s="735"/>
      <c r="R15" s="735"/>
      <c r="S15" s="735"/>
      <c r="T15" s="735"/>
      <c r="U15" s="736"/>
      <c r="V15" s="739"/>
      <c r="W15" s="711"/>
      <c r="X15" s="595"/>
      <c r="Y15" s="711"/>
    </row>
    <row r="16" spans="1:29" ht="38.15" hidden="1" customHeight="1" x14ac:dyDescent="0.25">
      <c r="A16" s="459" t="str">
        <f ca="1">CONCATENATE($A$2," / ",AA16)</f>
        <v>IE2 / 1-G1</v>
      </c>
      <c r="B16" s="649" t="str">
        <f ca="1">OFFSET(Sprachen!A370,0,'Informazioni generali'!$B$4-1,1,1)</f>
        <v>Nome dell'impianto (il richiedente deve specificare, se non è nell'elenco)</v>
      </c>
      <c r="C16" s="649"/>
      <c r="D16" s="384"/>
      <c r="E16" s="344"/>
      <c r="F16" s="344"/>
      <c r="G16" s="344"/>
      <c r="H16" s="697" t="str">
        <f ca="1">OFFSET(Sprachen!A479,0,'Informazioni generali'!$B$4-1,1,1)</f>
        <v>Inserire solo se la centrale elettrica non è nella lista</v>
      </c>
      <c r="I16" s="697"/>
      <c r="J16" s="697"/>
      <c r="K16" s="697"/>
      <c r="L16" s="698"/>
      <c r="M16" s="701"/>
      <c r="N16" s="701"/>
      <c r="O16" s="701"/>
      <c r="P16" s="701"/>
      <c r="Q16" s="701"/>
      <c r="R16" s="701"/>
      <c r="S16" s="701"/>
      <c r="T16" s="701"/>
      <c r="U16" s="702"/>
      <c r="V16" s="438"/>
      <c r="W16" s="437"/>
      <c r="X16" s="438"/>
      <c r="Y16" s="159"/>
      <c r="AA16" s="461" t="s">
        <v>523</v>
      </c>
    </row>
    <row r="17" spans="1:27" ht="44.15" hidden="1" customHeight="1" x14ac:dyDescent="0.25">
      <c r="A17" s="462" t="str">
        <f ca="1">CONCATENATE($A$2," / ",AA17)</f>
        <v>IE2 / 1-G2</v>
      </c>
      <c r="B17" s="649" t="str">
        <f ca="1">OFFSET(Sprachen!A371,0,'Informazioni generali'!$B$4-1,1,1)</f>
        <v>Abbreviazione proposta (il richiedente deve specificare, se non è nell'elenco)</v>
      </c>
      <c r="C17" s="649"/>
      <c r="D17" s="385"/>
      <c r="E17" s="345"/>
      <c r="F17" s="345"/>
      <c r="G17" s="345"/>
      <c r="H17" s="699" t="str">
        <f ca="1">OFFSET(Sprachen!A480,0,'Informazioni generali'!$B$4-1,1,1)</f>
        <v xml:space="preserve">Si prega di inserire solo se la centrale non è inclusa nella lista. Impostare di nuovo la selezione su "Please select" in modo da adottare l'abbreviazione suggerita. </v>
      </c>
      <c r="I17" s="699"/>
      <c r="J17" s="699"/>
      <c r="K17" s="699"/>
      <c r="L17" s="700"/>
      <c r="M17" s="703"/>
      <c r="N17" s="703"/>
      <c r="O17" s="703"/>
      <c r="P17" s="703"/>
      <c r="Q17" s="703"/>
      <c r="R17" s="703"/>
      <c r="S17" s="703"/>
      <c r="T17" s="703"/>
      <c r="U17" s="704"/>
      <c r="V17" s="346"/>
      <c r="W17" s="207"/>
      <c r="X17" s="346"/>
      <c r="Y17" s="44"/>
      <c r="AA17" s="463" t="s">
        <v>524</v>
      </c>
    </row>
    <row r="18" spans="1:27" x14ac:dyDescent="0.25">
      <c r="A18" s="464" t="str">
        <f t="shared" ref="A18:A45" ca="1" si="0">CONCATENATE($A$2," / ",AA18)</f>
        <v>IE2 / 2</v>
      </c>
      <c r="B18" s="159" t="str">
        <f ca="1">OFFSET(Sprachen!A372,0,'Informazioni generali'!$B$4-1,1,1)</f>
        <v>Comune di ubicazione</v>
      </c>
      <c r="C18" s="465"/>
      <c r="D18" s="347"/>
      <c r="E18" s="466"/>
      <c r="F18" s="466"/>
      <c r="G18" s="466"/>
      <c r="H18" s="652"/>
      <c r="I18" s="652"/>
      <c r="J18" s="652"/>
      <c r="K18" s="652"/>
      <c r="L18" s="652"/>
      <c r="M18" s="679"/>
      <c r="N18" s="679"/>
      <c r="O18" s="679"/>
      <c r="P18" s="679"/>
      <c r="Q18" s="679"/>
      <c r="R18" s="679"/>
      <c r="S18" s="679"/>
      <c r="T18" s="679"/>
      <c r="U18" s="679"/>
      <c r="V18" s="346"/>
      <c r="W18" s="207"/>
      <c r="X18" s="346" t="s">
        <v>179</v>
      </c>
      <c r="Y18" s="44"/>
      <c r="AA18">
        <f>+AA14+1</f>
        <v>2</v>
      </c>
    </row>
    <row r="19" spans="1:27" x14ac:dyDescent="0.25">
      <c r="A19" s="464" t="str">
        <f t="shared" ca="1" si="0"/>
        <v>IE2 / 3</v>
      </c>
      <c r="B19" s="159" t="str">
        <f ca="1">OFFSET(Sprachen!A373,0,'Informazioni generali'!$B$4-1,1,1)</f>
        <v>Cantone di ubicazione</v>
      </c>
      <c r="C19" s="467"/>
      <c r="D19" s="113"/>
      <c r="E19" s="468"/>
      <c r="F19" s="468"/>
      <c r="G19" s="468"/>
      <c r="H19" s="646"/>
      <c r="I19" s="646"/>
      <c r="J19" s="646"/>
      <c r="K19" s="646"/>
      <c r="L19" s="646"/>
      <c r="M19" s="679"/>
      <c r="N19" s="679"/>
      <c r="O19" s="679"/>
      <c r="P19" s="679"/>
      <c r="Q19" s="679"/>
      <c r="R19" s="679"/>
      <c r="S19" s="679"/>
      <c r="T19" s="679"/>
      <c r="U19" s="679"/>
      <c r="V19" s="346"/>
      <c r="W19" s="207"/>
      <c r="X19" s="346" t="s">
        <v>179</v>
      </c>
      <c r="Y19" s="44"/>
      <c r="AA19">
        <f t="shared" ref="AA19:AA45" si="1">+AA18+1</f>
        <v>3</v>
      </c>
    </row>
    <row r="20" spans="1:27" ht="46.5" customHeight="1" x14ac:dyDescent="0.25">
      <c r="A20" s="464" t="str">
        <f t="shared" ca="1" si="0"/>
        <v>IE2 / 4</v>
      </c>
      <c r="B20" s="465" t="str">
        <f ca="1">OFFSET(Sprachen!A374,0,'Informazioni generali'!$B$4-1,1,1)</f>
        <v>Diritto di utilizzazione</v>
      </c>
      <c r="C20" s="467"/>
      <c r="D20" s="113"/>
      <c r="E20" s="468"/>
      <c r="F20" s="468"/>
      <c r="G20" s="468"/>
      <c r="H20" s="690" t="str">
        <f ca="1">OFFSET(Sprachen!A481,0,'Informazioni generali'!$B$4-1,1,1)</f>
        <v>Allegare alla domanda contratto che attesta il diritto di utilizzazione.
Qualora né concessione né diritto acquisito, specificare nei commenti.</v>
      </c>
      <c r="I20" s="690"/>
      <c r="J20" s="690"/>
      <c r="K20" s="690"/>
      <c r="L20" s="690"/>
      <c r="M20" s="679"/>
      <c r="N20" s="679"/>
      <c r="O20" s="679"/>
      <c r="P20" s="679"/>
      <c r="Q20" s="679"/>
      <c r="R20" s="679"/>
      <c r="S20" s="679"/>
      <c r="T20" s="679"/>
      <c r="U20" s="679"/>
      <c r="V20" s="346"/>
      <c r="W20" s="207"/>
      <c r="X20" s="346" t="s">
        <v>179</v>
      </c>
      <c r="Y20" s="44"/>
      <c r="AA20">
        <f t="shared" si="1"/>
        <v>4</v>
      </c>
    </row>
    <row r="21" spans="1:27" ht="12.75" customHeight="1" x14ac:dyDescent="0.25">
      <c r="A21" s="464" t="str">
        <f t="shared" ca="1" si="0"/>
        <v>IE2 / 5</v>
      </c>
      <c r="B21" s="159" t="str">
        <f ca="1">OFFSET(Sprachen!A375,0,'Informazioni generali'!$B$4-1,1,1)</f>
        <v>Data inizio diritto di utilizzazione</v>
      </c>
      <c r="C21" s="467" t="s">
        <v>45</v>
      </c>
      <c r="D21" s="348"/>
      <c r="E21" s="469"/>
      <c r="F21" s="469"/>
      <c r="G21" s="469"/>
      <c r="H21" s="691" t="str">
        <f ca="1">OFFSET(Sprachen!A482,0,'Informazioni generali'!$B$4-1,1,1)</f>
        <v>Al più presto alla fine in caso di differenze specifiche delle centrali.</v>
      </c>
      <c r="I21" s="692"/>
      <c r="J21" s="692"/>
      <c r="K21" s="692"/>
      <c r="L21" s="693"/>
      <c r="M21" s="679"/>
      <c r="N21" s="679"/>
      <c r="O21" s="679"/>
      <c r="P21" s="679"/>
      <c r="Q21" s="679"/>
      <c r="R21" s="679"/>
      <c r="S21" s="679"/>
      <c r="T21" s="679"/>
      <c r="U21" s="679"/>
      <c r="V21" s="346"/>
      <c r="W21" s="207"/>
      <c r="X21" s="346" t="s">
        <v>179</v>
      </c>
      <c r="Y21" s="44"/>
      <c r="AA21">
        <f t="shared" si="1"/>
        <v>5</v>
      </c>
    </row>
    <row r="22" spans="1:27" ht="12.75" customHeight="1" x14ac:dyDescent="0.25">
      <c r="A22" s="464" t="str">
        <f t="shared" ca="1" si="0"/>
        <v>IE2 / 6</v>
      </c>
      <c r="B22" s="159" t="str">
        <f ca="1">OFFSET(Sprachen!A376,0,'Informazioni generali'!$B$4-1,1,1)</f>
        <v>Fine del diritto di utilizzazione</v>
      </c>
      <c r="C22" s="467" t="s">
        <v>45</v>
      </c>
      <c r="D22" s="348"/>
      <c r="E22" s="469"/>
      <c r="F22" s="469"/>
      <c r="G22" s="469"/>
      <c r="H22" s="694"/>
      <c r="I22" s="695"/>
      <c r="J22" s="695"/>
      <c r="K22" s="695"/>
      <c r="L22" s="696"/>
      <c r="M22" s="679"/>
      <c r="N22" s="679"/>
      <c r="O22" s="679"/>
      <c r="P22" s="679"/>
      <c r="Q22" s="679"/>
      <c r="R22" s="679"/>
      <c r="S22" s="679"/>
      <c r="T22" s="679"/>
      <c r="U22" s="679"/>
      <c r="V22" s="346"/>
      <c r="W22" s="207"/>
      <c r="X22" s="346" t="s">
        <v>179</v>
      </c>
      <c r="Y22" s="44" t="s">
        <v>586</v>
      </c>
      <c r="AA22">
        <f t="shared" si="1"/>
        <v>6</v>
      </c>
    </row>
    <row r="23" spans="1:27" x14ac:dyDescent="0.25">
      <c r="A23" s="464" t="str">
        <f t="shared" ca="1" si="0"/>
        <v>IE2 / 7</v>
      </c>
      <c r="B23" s="159" t="str">
        <f ca="1">OFFSET(Sprachen!A377,0,'Informazioni generali'!$B$4-1,1,1)</f>
        <v>Numero di centrali</v>
      </c>
      <c r="C23" s="467" t="s">
        <v>46</v>
      </c>
      <c r="D23" s="425"/>
      <c r="E23" s="245"/>
      <c r="F23" s="245"/>
      <c r="G23" s="245"/>
      <c r="H23" s="646"/>
      <c r="I23" s="646"/>
      <c r="J23" s="646"/>
      <c r="K23" s="646"/>
      <c r="L23" s="646"/>
      <c r="M23" s="689"/>
      <c r="N23" s="679"/>
      <c r="O23" s="679"/>
      <c r="P23" s="679"/>
      <c r="Q23" s="679"/>
      <c r="R23" s="679"/>
      <c r="S23" s="679"/>
      <c r="T23" s="679"/>
      <c r="U23" s="679"/>
      <c r="V23" s="346"/>
      <c r="W23" s="207"/>
      <c r="X23" s="346" t="s">
        <v>179</v>
      </c>
      <c r="Y23" s="44"/>
      <c r="AA23">
        <f t="shared" si="1"/>
        <v>7</v>
      </c>
    </row>
    <row r="24" spans="1:27" x14ac:dyDescent="0.25">
      <c r="A24" s="464" t="str">
        <f t="shared" ca="1" si="0"/>
        <v>IE2 / 8</v>
      </c>
      <c r="B24" s="159" t="str">
        <f ca="1">OFFSET(Sprachen!A378,0,'Informazioni generali'!$B$4-1,1,1)</f>
        <v>Quota appartenente alla sovranità svizzera</v>
      </c>
      <c r="C24" s="467" t="s">
        <v>4</v>
      </c>
      <c r="D24" s="349"/>
      <c r="E24" s="470"/>
      <c r="F24" s="470"/>
      <c r="G24" s="470"/>
      <c r="H24" s="646"/>
      <c r="I24" s="646"/>
      <c r="J24" s="646"/>
      <c r="K24" s="646"/>
      <c r="L24" s="646"/>
      <c r="M24" s="679"/>
      <c r="N24" s="679"/>
      <c r="O24" s="679"/>
      <c r="P24" s="679"/>
      <c r="Q24" s="679"/>
      <c r="R24" s="679"/>
      <c r="S24" s="679"/>
      <c r="T24" s="679"/>
      <c r="U24" s="679"/>
      <c r="V24" s="346"/>
      <c r="W24" s="207"/>
      <c r="X24" s="346" t="s">
        <v>179</v>
      </c>
      <c r="Y24" s="44"/>
      <c r="AA24">
        <f t="shared" si="1"/>
        <v>8</v>
      </c>
    </row>
    <row r="25" spans="1:27" x14ac:dyDescent="0.25">
      <c r="A25" s="464" t="str">
        <f t="shared" ca="1" si="0"/>
        <v>IE2 / 9</v>
      </c>
      <c r="B25" s="159" t="str">
        <f ca="1">OFFSET(Sprachen!A379,0,'Informazioni generali'!$B$4-1,1,1)</f>
        <v>Potenza meccanica lorda media</v>
      </c>
      <c r="C25" s="467" t="s">
        <v>6</v>
      </c>
      <c r="D25" s="101">
        <f>D51</f>
        <v>0</v>
      </c>
      <c r="E25" s="240"/>
      <c r="F25" s="240"/>
      <c r="G25" s="240"/>
      <c r="H25" s="646"/>
      <c r="I25" s="646"/>
      <c r="J25" s="646"/>
      <c r="K25" s="646"/>
      <c r="L25" s="646"/>
      <c r="M25" s="679"/>
      <c r="N25" s="679"/>
      <c r="O25" s="679"/>
      <c r="P25" s="679"/>
      <c r="Q25" s="679"/>
      <c r="R25" s="679"/>
      <c r="S25" s="679"/>
      <c r="T25" s="679"/>
      <c r="U25" s="679"/>
      <c r="V25" s="214"/>
      <c r="W25" s="209"/>
      <c r="X25" s="214"/>
      <c r="Y25" s="214"/>
      <c r="AA25">
        <f t="shared" si="1"/>
        <v>9</v>
      </c>
    </row>
    <row r="26" spans="1:27" ht="33.75" customHeight="1" x14ac:dyDescent="0.25">
      <c r="A26" s="464" t="str">
        <f t="shared" ca="1" si="0"/>
        <v>IE2 / 10</v>
      </c>
      <c r="B26" s="465" t="str">
        <f ca="1">OFFSET(Sprachen!A380,0,'Informazioni generali'!$B$4-1,1,1)</f>
        <v>Sistema cantonale dei canoni per i diritti d'acqua</v>
      </c>
      <c r="C26" s="467" t="s">
        <v>360</v>
      </c>
      <c r="D26" s="350"/>
      <c r="E26" s="471"/>
      <c r="F26" s="471"/>
      <c r="G26" s="471"/>
      <c r="H26" s="690" t="str">
        <f ca="1">OFFSET(Sprachen!A483,0,'Informazioni generali'!$B$4-1,1,1)</f>
        <v>Indicare il canone per i diritti d'acqua o altre tasse cantonali equivalenti.</v>
      </c>
      <c r="I26" s="690"/>
      <c r="J26" s="690"/>
      <c r="K26" s="690"/>
      <c r="L26" s="690"/>
      <c r="M26" s="679"/>
      <c r="N26" s="679"/>
      <c r="O26" s="679"/>
      <c r="P26" s="679"/>
      <c r="Q26" s="679"/>
      <c r="R26" s="679"/>
      <c r="S26" s="679"/>
      <c r="T26" s="679"/>
      <c r="U26" s="679"/>
      <c r="V26" s="346"/>
      <c r="W26" s="207"/>
      <c r="X26" s="346" t="s">
        <v>179</v>
      </c>
      <c r="Y26" s="472" t="s">
        <v>179</v>
      </c>
      <c r="AA26">
        <f t="shared" si="1"/>
        <v>10</v>
      </c>
    </row>
    <row r="27" spans="1:27" x14ac:dyDescent="0.25">
      <c r="A27" s="464" t="str">
        <f t="shared" ca="1" si="0"/>
        <v>IE2 / 11</v>
      </c>
      <c r="B27" s="159" t="str">
        <f ca="1">OFFSET(Sprachen!A381,0,'Informazioni generali'!$B$4-1,1,1)</f>
        <v>Potenza installata delle turbine</v>
      </c>
      <c r="C27" s="467" t="s">
        <v>6</v>
      </c>
      <c r="D27" s="101">
        <f>D52</f>
        <v>0</v>
      </c>
      <c r="E27" s="240"/>
      <c r="F27" s="240"/>
      <c r="G27" s="240"/>
      <c r="H27" s="646"/>
      <c r="I27" s="646"/>
      <c r="J27" s="646"/>
      <c r="K27" s="646"/>
      <c r="L27" s="646"/>
      <c r="M27" s="679"/>
      <c r="N27" s="679"/>
      <c r="O27" s="679"/>
      <c r="P27" s="679"/>
      <c r="Q27" s="679"/>
      <c r="R27" s="679"/>
      <c r="S27" s="679"/>
      <c r="T27" s="679"/>
      <c r="U27" s="679"/>
      <c r="V27" s="214"/>
      <c r="W27" s="209"/>
      <c r="X27" s="214"/>
      <c r="Y27" s="214"/>
      <c r="AA27">
        <f t="shared" si="1"/>
        <v>11</v>
      </c>
    </row>
    <row r="28" spans="1:27" x14ac:dyDescent="0.25">
      <c r="A28" s="464" t="str">
        <f t="shared" ca="1" si="0"/>
        <v>IE2 / 12</v>
      </c>
      <c r="B28" s="159" t="str">
        <f ca="1">OFFSET(Sprachen!A382,0,'Informazioni generali'!$B$4-1,1,1)</f>
        <v>Potenza massima erogata dal generatore</v>
      </c>
      <c r="C28" s="467" t="s">
        <v>6</v>
      </c>
      <c r="D28" s="101">
        <f>D53</f>
        <v>0</v>
      </c>
      <c r="E28" s="240"/>
      <c r="F28" s="240"/>
      <c r="G28" s="240"/>
      <c r="H28" s="646"/>
      <c r="I28" s="646"/>
      <c r="J28" s="646"/>
      <c r="K28" s="646"/>
      <c r="L28" s="646"/>
      <c r="M28" s="679"/>
      <c r="N28" s="679"/>
      <c r="O28" s="679"/>
      <c r="P28" s="679"/>
      <c r="Q28" s="679"/>
      <c r="R28" s="679"/>
      <c r="S28" s="679"/>
      <c r="T28" s="679"/>
      <c r="U28" s="679"/>
      <c r="V28" s="214"/>
      <c r="W28" s="209"/>
      <c r="X28" s="214"/>
      <c r="Y28" s="214"/>
      <c r="AA28">
        <f t="shared" si="1"/>
        <v>12</v>
      </c>
    </row>
    <row r="29" spans="1:27" hidden="1" x14ac:dyDescent="0.25">
      <c r="A29" s="464" t="str">
        <f t="shared" ca="1" si="0"/>
        <v>IE2 / 12-G</v>
      </c>
      <c r="B29" s="159" t="str">
        <f ca="1">OFFSET(Sprachen!A383,0,'Informazioni generali'!$B$4-1,1,1)</f>
        <v>Potenza massima erogata dal generatore</v>
      </c>
      <c r="C29" s="467" t="s">
        <v>6</v>
      </c>
      <c r="D29" s="285"/>
      <c r="E29" s="240"/>
      <c r="F29" s="240"/>
      <c r="G29" s="240"/>
      <c r="H29" s="646"/>
      <c r="I29" s="646"/>
      <c r="J29" s="646"/>
      <c r="K29" s="646"/>
      <c r="L29" s="646"/>
      <c r="M29" s="679"/>
      <c r="N29" s="679"/>
      <c r="O29" s="679"/>
      <c r="P29" s="679"/>
      <c r="Q29" s="679"/>
      <c r="R29" s="679"/>
      <c r="S29" s="679"/>
      <c r="T29" s="679"/>
      <c r="U29" s="679"/>
      <c r="V29" s="214"/>
      <c r="W29" s="209"/>
      <c r="X29" s="214"/>
      <c r="Y29" s="214"/>
      <c r="AA29" s="463" t="s">
        <v>532</v>
      </c>
    </row>
    <row r="30" spans="1:27" x14ac:dyDescent="0.25">
      <c r="A30" s="464" t="str">
        <f t="shared" ca="1" si="0"/>
        <v>IE2 / 13</v>
      </c>
      <c r="B30" s="159" t="str">
        <f ca="1">OFFSET(Sprachen!A384,0,'Informazioni generali'!$B$4-1,1,1)</f>
        <v>Produzione lorda dell'anno 2024</v>
      </c>
      <c r="C30" s="467" t="s">
        <v>8</v>
      </c>
      <c r="D30" s="424">
        <f>D31+D32+D33</f>
        <v>0</v>
      </c>
      <c r="E30" s="241"/>
      <c r="F30" s="241"/>
      <c r="G30" s="241"/>
      <c r="H30" s="646"/>
      <c r="I30" s="646"/>
      <c r="J30" s="646"/>
      <c r="K30" s="646"/>
      <c r="L30" s="646"/>
      <c r="M30" s="679"/>
      <c r="N30" s="679"/>
      <c r="O30" s="679"/>
      <c r="P30" s="679"/>
      <c r="Q30" s="679"/>
      <c r="R30" s="679"/>
      <c r="S30" s="679"/>
      <c r="T30" s="679"/>
      <c r="U30" s="679"/>
      <c r="V30" s="214"/>
      <c r="W30" s="209"/>
      <c r="X30" s="214"/>
      <c r="Y30" s="214"/>
      <c r="AA30">
        <f>+AA28+1</f>
        <v>13</v>
      </c>
    </row>
    <row r="31" spans="1:27" ht="27.65" customHeight="1" x14ac:dyDescent="0.25">
      <c r="A31" s="464" t="str">
        <f t="shared" ca="1" si="0"/>
        <v>IE2 / 14</v>
      </c>
      <c r="B31" s="473" t="str">
        <f ca="1">OFFSET(Sprachen!A385,0,'Informazioni generali'!$B$4-1,1,1)</f>
        <v>Consumo proprio elettricità (esclusa energia di pompaggio)</v>
      </c>
      <c r="C31" s="467" t="s">
        <v>8</v>
      </c>
      <c r="D31" s="426"/>
      <c r="E31" s="474"/>
      <c r="F31" s="474"/>
      <c r="G31" s="474"/>
      <c r="H31" s="664" t="str">
        <f ca="1">OFFSET(Sprachen!A484,0,'Informazioni generali'!$B$4-1,1,1)</f>
        <v>Deve essere dedotto dalla produzione netta</v>
      </c>
      <c r="I31" s="664"/>
      <c r="J31" s="664"/>
      <c r="K31" s="664"/>
      <c r="L31" s="664"/>
      <c r="M31" s="679"/>
      <c r="N31" s="679"/>
      <c r="O31" s="679"/>
      <c r="P31" s="679"/>
      <c r="Q31" s="679"/>
      <c r="R31" s="679"/>
      <c r="S31" s="679"/>
      <c r="T31" s="679"/>
      <c r="U31" s="679"/>
      <c r="V31" s="346"/>
      <c r="W31" s="207"/>
      <c r="X31" s="346" t="s">
        <v>179</v>
      </c>
      <c r="Y31" s="475"/>
      <c r="AA31">
        <f t="shared" si="1"/>
        <v>14</v>
      </c>
    </row>
    <row r="32" spans="1:27" x14ac:dyDescent="0.25">
      <c r="A32" s="464" t="str">
        <f t="shared" ca="1" si="0"/>
        <v>IE2 / 15</v>
      </c>
      <c r="B32" s="159" t="str">
        <f ca="1">OFFSET(Sprachen!A386,0,'Informazioni generali'!$B$4-1,1,1)</f>
        <v>Perdite di rete (incl. del trasformatore)</v>
      </c>
      <c r="C32" s="467" t="s">
        <v>8</v>
      </c>
      <c r="D32" s="426"/>
      <c r="E32" s="474"/>
      <c r="F32" s="474"/>
      <c r="G32" s="474"/>
      <c r="H32" s="646" t="str">
        <f ca="1">OFFSET(Sprachen!A485,0,'Informazioni generali'!$B$4-1,1,1)</f>
        <v>Deve essere dedotto dalla produzione netta</v>
      </c>
      <c r="I32" s="646"/>
      <c r="J32" s="646"/>
      <c r="K32" s="646"/>
      <c r="L32" s="646"/>
      <c r="M32" s="679"/>
      <c r="N32" s="679"/>
      <c r="O32" s="679"/>
      <c r="P32" s="679"/>
      <c r="Q32" s="679"/>
      <c r="R32" s="679"/>
      <c r="S32" s="679"/>
      <c r="T32" s="679"/>
      <c r="U32" s="679"/>
      <c r="V32" s="346"/>
      <c r="W32" s="207"/>
      <c r="X32" s="346" t="s">
        <v>179</v>
      </c>
      <c r="Y32" s="475"/>
      <c r="AA32">
        <f t="shared" si="1"/>
        <v>15</v>
      </c>
    </row>
    <row r="33" spans="1:27" ht="27" customHeight="1" x14ac:dyDescent="0.25">
      <c r="A33" s="464" t="str">
        <f t="shared" ca="1" si="0"/>
        <v>IE2 / 16</v>
      </c>
      <c r="B33" s="465" t="str">
        <f ca="1">OFFSET(Sprachen!A387,0,'Informazioni generali'!$B$4-1,1,1)</f>
        <v>Produzione netta dell'anno 2024</v>
      </c>
      <c r="C33" s="467" t="s">
        <v>8</v>
      </c>
      <c r="D33" s="102">
        <f>D55</f>
        <v>0</v>
      </c>
      <c r="E33" s="241"/>
      <c r="F33" s="241"/>
      <c r="G33" s="241"/>
      <c r="H33" s="716" t="str">
        <f ca="1">OFFSET(Sprachen!A486,0,'Informazioni generali'!$B$4-1,1,1)</f>
        <v>Devono essere dedotti sia le perdite di rete che di trasformatore nonché il consumo proprio.</v>
      </c>
      <c r="I33" s="716"/>
      <c r="J33" s="716"/>
      <c r="K33" s="716"/>
      <c r="L33" s="716"/>
      <c r="M33" s="679"/>
      <c r="N33" s="679"/>
      <c r="O33" s="679"/>
      <c r="P33" s="679"/>
      <c r="Q33" s="679"/>
      <c r="R33" s="679"/>
      <c r="S33" s="679"/>
      <c r="T33" s="679"/>
      <c r="U33" s="679"/>
      <c r="V33" s="214"/>
      <c r="W33" s="209"/>
      <c r="X33" s="214"/>
      <c r="Y33" s="214"/>
      <c r="AA33">
        <f t="shared" si="1"/>
        <v>16</v>
      </c>
    </row>
    <row r="34" spans="1:27" ht="36" customHeight="1" x14ac:dyDescent="0.25">
      <c r="A34" s="464" t="str">
        <f t="shared" ca="1" si="0"/>
        <v>IE2 / 17a</v>
      </c>
      <c r="B34" s="473" t="str">
        <f ca="1">OFFSET(Sprachen!A388,0,'Informazioni generali'!$B$4-1,1,1)</f>
        <v>Cessione della sostituzione di accumulo di acqua / energia di scambio</v>
      </c>
      <c r="C34" s="467" t="s">
        <v>8</v>
      </c>
      <c r="D34" s="426"/>
      <c r="E34" s="474"/>
      <c r="F34" s="474"/>
      <c r="G34" s="474"/>
      <c r="H34" s="649" t="str">
        <f ca="1">OFFSET(Sprachen!A487,0,'Informazioni generali'!$B$4-1,1,1)</f>
        <v>Indicare tutte le quantità di energia. Se ci sono diverse quantità di energia, prego elencarle in dettaglio in A.5.xxx.7 e trasferire il totale</v>
      </c>
      <c r="I34" s="649"/>
      <c r="J34" s="649"/>
      <c r="K34" s="649"/>
      <c r="L34" s="649"/>
      <c r="M34" s="679"/>
      <c r="N34" s="679"/>
      <c r="O34" s="679"/>
      <c r="P34" s="679"/>
      <c r="Q34" s="679"/>
      <c r="R34" s="679"/>
      <c r="S34" s="679"/>
      <c r="T34" s="679"/>
      <c r="U34" s="679"/>
      <c r="V34" s="346"/>
      <c r="W34" s="207"/>
      <c r="X34" s="346" t="s">
        <v>179</v>
      </c>
      <c r="Y34" s="472" t="s">
        <v>179</v>
      </c>
      <c r="AA34" s="140" t="s">
        <v>923</v>
      </c>
    </row>
    <row r="35" spans="1:27" ht="37.5" x14ac:dyDescent="0.25">
      <c r="A35" s="464" t="str">
        <f t="shared" ca="1" si="0"/>
        <v>IE2 / 17b</v>
      </c>
      <c r="B35" s="476" t="str">
        <f ca="1">OFFSET(Sprachen!A389,0,'Informazioni generali'!$B$4-1,1,1)</f>
        <v>Fornitore / destinatario di energia di cessione della sostituzione di accumul di acqua / energia di scambio</v>
      </c>
      <c r="C35" s="105" t="s">
        <v>196</v>
      </c>
      <c r="D35" s="427"/>
      <c r="E35" s="477"/>
      <c r="F35" s="477"/>
      <c r="G35" s="477"/>
      <c r="H35" s="664" t="str">
        <f ca="1">OFFSET(Sprachen!A488,0,'Informazioni generali'!$B$4-1,1,1)</f>
        <v>Consegna da chi a chi?</v>
      </c>
      <c r="I35" s="664"/>
      <c r="J35" s="664"/>
      <c r="K35" s="664"/>
      <c r="L35" s="664"/>
      <c r="M35" s="679"/>
      <c r="N35" s="679"/>
      <c r="O35" s="679"/>
      <c r="P35" s="679"/>
      <c r="Q35" s="679"/>
      <c r="R35" s="679"/>
      <c r="S35" s="679"/>
      <c r="T35" s="679"/>
      <c r="U35" s="679"/>
      <c r="V35" s="346"/>
      <c r="W35" s="207"/>
      <c r="X35" s="346" t="s">
        <v>179</v>
      </c>
      <c r="Y35" s="472" t="s">
        <v>179</v>
      </c>
      <c r="AA35" s="140" t="s">
        <v>924</v>
      </c>
    </row>
    <row r="36" spans="1:27" ht="25" x14ac:dyDescent="0.25">
      <c r="A36" s="464" t="str">
        <f t="shared" ca="1" si="0"/>
        <v>IE2 / 19</v>
      </c>
      <c r="B36" s="476" t="str">
        <f ca="1">OFFSET(Sprachen!A390,0,'Informazioni generali'!$B$4-1,1,1)</f>
        <v>Energia annua a disposizione dei destinatari d'energia</v>
      </c>
      <c r="C36" s="467" t="s">
        <v>8</v>
      </c>
      <c r="D36" s="424">
        <f>-D34+D33</f>
        <v>0</v>
      </c>
      <c r="E36" s="241"/>
      <c r="F36" s="241"/>
      <c r="G36" s="241"/>
      <c r="H36" s="646"/>
      <c r="I36" s="646"/>
      <c r="J36" s="646"/>
      <c r="K36" s="646"/>
      <c r="L36" s="646"/>
      <c r="M36" s="679"/>
      <c r="N36" s="679"/>
      <c r="O36" s="679"/>
      <c r="P36" s="679"/>
      <c r="Q36" s="679"/>
      <c r="R36" s="679"/>
      <c r="S36" s="679"/>
      <c r="T36" s="679"/>
      <c r="U36" s="679"/>
      <c r="V36" s="214"/>
      <c r="W36" s="209"/>
      <c r="X36" s="214"/>
      <c r="Y36" s="214"/>
      <c r="AA36" s="461" t="s">
        <v>522</v>
      </c>
    </row>
    <row r="37" spans="1:27" ht="30.75" hidden="1" customHeight="1" x14ac:dyDescent="0.25">
      <c r="A37" s="464" t="str">
        <f t="shared" ca="1" si="0"/>
        <v>IE2 / 19-G</v>
      </c>
      <c r="B37" s="473" t="str">
        <f ca="1">OFFSET(Sprachen!A391,0,'Informazioni generali'!$B$4-1,1,1)</f>
        <v>Energia annua a disposizione dei destinatari d'energia</v>
      </c>
      <c r="C37" s="467" t="s">
        <v>8</v>
      </c>
      <c r="D37" s="281"/>
      <c r="E37" s="241"/>
      <c r="F37" s="241"/>
      <c r="G37" s="241"/>
      <c r="H37" s="649" t="str">
        <f ca="1">OFFSET(Sprachen!A489,0,'Informazioni generali'!$B$4-1,1,1)</f>
        <v>Cifra da inserire dalla posizione xxx / 19, comunicato dal rappresentante della centrale</v>
      </c>
      <c r="I37" s="649"/>
      <c r="J37" s="649"/>
      <c r="K37" s="649"/>
      <c r="L37" s="649"/>
      <c r="M37" s="679"/>
      <c r="N37" s="679"/>
      <c r="O37" s="679"/>
      <c r="P37" s="679"/>
      <c r="Q37" s="679"/>
      <c r="R37" s="679"/>
      <c r="S37" s="679"/>
      <c r="T37" s="679"/>
      <c r="U37" s="679"/>
      <c r="V37" s="214"/>
      <c r="W37" s="209"/>
      <c r="X37" s="214"/>
      <c r="Y37" s="214"/>
      <c r="AA37" s="461" t="s">
        <v>521</v>
      </c>
    </row>
    <row r="38" spans="1:27" ht="134.25" customHeight="1" x14ac:dyDescent="0.25">
      <c r="A38" s="464" t="str">
        <f t="shared" ca="1" si="0"/>
        <v>IE2 / 20</v>
      </c>
      <c r="B38" s="465" t="str">
        <f ca="1">OFFSET(Sprachen!A392,0,'Informazioni generali'!$B$4-1,1,1)</f>
        <v>Quote di proprietà</v>
      </c>
      <c r="C38" s="467"/>
      <c r="D38" s="393"/>
      <c r="E38" s="468"/>
      <c r="F38" s="468"/>
      <c r="G38" s="468"/>
      <c r="H38" s="715"/>
      <c r="I38" s="715"/>
      <c r="J38" s="715"/>
      <c r="K38" s="715"/>
      <c r="L38" s="715"/>
      <c r="M38" s="679"/>
      <c r="N38" s="679"/>
      <c r="O38" s="679"/>
      <c r="P38" s="679"/>
      <c r="Q38" s="679"/>
      <c r="R38" s="679"/>
      <c r="S38" s="679"/>
      <c r="T38" s="679"/>
      <c r="U38" s="679"/>
      <c r="V38" s="346"/>
      <c r="W38" s="207"/>
      <c r="X38" s="346" t="s">
        <v>179</v>
      </c>
      <c r="Y38" s="44"/>
      <c r="AA38">
        <v>20</v>
      </c>
    </row>
    <row r="39" spans="1:27" ht="32.25" customHeight="1" x14ac:dyDescent="0.25">
      <c r="A39" s="464" t="str">
        <f t="shared" ca="1" si="0"/>
        <v>IE2 / 21</v>
      </c>
      <c r="B39" s="465" t="str">
        <f ca="1">OFFSET(Sprachen!A393,0,'Informazioni generali'!$B$4-1,1,1)</f>
        <v>Ripartizione di energia spettante ai destinatari</v>
      </c>
      <c r="C39" s="467"/>
      <c r="D39" s="113"/>
      <c r="E39" s="468"/>
      <c r="F39" s="468"/>
      <c r="G39" s="468"/>
      <c r="H39" s="690" t="str">
        <f ca="1">OFFSET(Sprachen!A490,0,'Informazioni generali'!$B$4-1,1,1)</f>
        <v>Quota della fornitura d'energia dall'impianto; 
se vuoto = uguale alle quote di proprietà.</v>
      </c>
      <c r="I39" s="690"/>
      <c r="J39" s="690"/>
      <c r="K39" s="690"/>
      <c r="L39" s="690"/>
      <c r="M39" s="679"/>
      <c r="N39" s="679"/>
      <c r="O39" s="679"/>
      <c r="P39" s="679"/>
      <c r="Q39" s="679"/>
      <c r="R39" s="679"/>
      <c r="S39" s="679"/>
      <c r="T39" s="679"/>
      <c r="U39" s="679"/>
      <c r="V39" s="346"/>
      <c r="W39" s="207"/>
      <c r="X39" s="346" t="s">
        <v>179</v>
      </c>
      <c r="Y39" s="44"/>
      <c r="AA39">
        <f t="shared" si="1"/>
        <v>21</v>
      </c>
    </row>
    <row r="40" spans="1:27" x14ac:dyDescent="0.25">
      <c r="A40" s="464" t="str">
        <f t="shared" ca="1" si="0"/>
        <v>IE2 / 22</v>
      </c>
      <c r="B40" s="159" t="str">
        <f ca="1">OFFSET(Sprachen!A394,0,'Informazioni generali'!$B$4-1,1,1)</f>
        <v>Quota d'energia del richiedente</v>
      </c>
      <c r="C40" s="467" t="s">
        <v>4</v>
      </c>
      <c r="D40" s="351"/>
      <c r="E40" s="478"/>
      <c r="F40" s="478"/>
      <c r="G40" s="478"/>
      <c r="H40" s="646"/>
      <c r="I40" s="646"/>
      <c r="J40" s="646"/>
      <c r="K40" s="646"/>
      <c r="L40" s="646"/>
      <c r="M40" s="679"/>
      <c r="N40" s="679"/>
      <c r="O40" s="679"/>
      <c r="P40" s="679"/>
      <c r="Q40" s="679"/>
      <c r="R40" s="679"/>
      <c r="S40" s="679"/>
      <c r="T40" s="679"/>
      <c r="U40" s="679"/>
      <c r="V40" s="346"/>
      <c r="W40" s="207"/>
      <c r="X40" s="346" t="s">
        <v>179</v>
      </c>
      <c r="Y40" s="44"/>
      <c r="AA40">
        <f t="shared" si="1"/>
        <v>22</v>
      </c>
    </row>
    <row r="41" spans="1:27" x14ac:dyDescent="0.25">
      <c r="A41" s="464" t="str">
        <f t="shared" ca="1" si="0"/>
        <v>IE2 / 23</v>
      </c>
      <c r="B41" s="159" t="str">
        <f ca="1">OFFSET(Sprachen!A395,0,'Informazioni generali'!$B$4-1,1,1)</f>
        <v>Energia annua quota del richiedente</v>
      </c>
      <c r="C41" s="467" t="s">
        <v>8</v>
      </c>
      <c r="D41" s="103">
        <f>IF(D5="Ja/Oui/Si",D36*D40,D37*D40)</f>
        <v>0</v>
      </c>
      <c r="E41" s="242"/>
      <c r="F41" s="242"/>
      <c r="G41" s="242"/>
      <c r="H41" s="646"/>
      <c r="I41" s="646"/>
      <c r="J41" s="646"/>
      <c r="K41" s="646"/>
      <c r="L41" s="646"/>
      <c r="M41" s="679"/>
      <c r="N41" s="679"/>
      <c r="O41" s="679"/>
      <c r="P41" s="679"/>
      <c r="Q41" s="679"/>
      <c r="R41" s="679"/>
      <c r="S41" s="679"/>
      <c r="T41" s="679"/>
      <c r="U41" s="679"/>
      <c r="V41" s="346"/>
      <c r="W41" s="207"/>
      <c r="X41" s="346" t="s">
        <v>179</v>
      </c>
      <c r="Y41" s="44"/>
      <c r="AA41">
        <v>23</v>
      </c>
    </row>
    <row r="42" spans="1:27" ht="37.5" customHeight="1" x14ac:dyDescent="0.25">
      <c r="A42" s="464" t="str">
        <f t="shared" ca="1" si="0"/>
        <v>IE2 / 24</v>
      </c>
      <c r="B42" s="465" t="str">
        <f ca="1">OFFSET(Sprachen!A396,0,'Informazioni generali'!$B$4-1,1,1)</f>
        <v>Rapporto tra richiedente e impianto</v>
      </c>
      <c r="C42" s="467"/>
      <c r="D42" s="114"/>
      <c r="E42" s="479"/>
      <c r="F42" s="479"/>
      <c r="G42" s="479"/>
      <c r="H42" s="649" t="str">
        <f ca="1">OFFSET(Sprachen!A491,0,'Informazioni generali'!$B$4-1,1,1)</f>
        <v>Includere il contratto di accettazione e la conferma dell'assunzione die rischi da parte del gestore e del proprietario / partner nell'allegato</v>
      </c>
      <c r="I42" s="649"/>
      <c r="J42" s="649"/>
      <c r="K42" s="649"/>
      <c r="L42" s="649"/>
      <c r="M42" s="679"/>
      <c r="N42" s="679"/>
      <c r="O42" s="679"/>
      <c r="P42" s="679"/>
      <c r="Q42" s="679"/>
      <c r="R42" s="679"/>
      <c r="S42" s="679"/>
      <c r="T42" s="679"/>
      <c r="U42" s="679"/>
      <c r="V42" s="346"/>
      <c r="W42" s="207"/>
      <c r="X42" s="346" t="s">
        <v>179</v>
      </c>
      <c r="Y42" s="480"/>
      <c r="AA42">
        <v>24</v>
      </c>
    </row>
    <row r="43" spans="1:27" ht="30.75" customHeight="1" x14ac:dyDescent="0.25">
      <c r="A43" s="464" t="str">
        <f t="shared" ca="1" si="0"/>
        <v>IE2 / 25</v>
      </c>
      <c r="B43" s="465" t="str">
        <f ca="1">OFFSET(Sprachen!A397,0,'Informazioni generali'!$B$4-1,1,1)</f>
        <v>Periodo d'esercizio</v>
      </c>
      <c r="C43" s="467"/>
      <c r="D43" s="104" t="str">
        <f ca="1">C119</f>
        <v/>
      </c>
      <c r="E43" s="243"/>
      <c r="F43" s="243"/>
      <c r="G43" s="243"/>
      <c r="H43" s="649" t="str">
        <f ca="1">OFFSET(Sprachen!A492,0,'Informazioni generali'!$B$4-1,1,1)</f>
        <v>Possibili soltanto anno civile o anno idrologico (1° ottobre – 30 settembre), per tutte le centrali stesso parametro.</v>
      </c>
      <c r="I43" s="649"/>
      <c r="J43" s="649"/>
      <c r="K43" s="649"/>
      <c r="L43" s="649"/>
      <c r="M43" s="679"/>
      <c r="N43" s="679"/>
      <c r="O43" s="679"/>
      <c r="P43" s="679"/>
      <c r="Q43" s="679"/>
      <c r="R43" s="679"/>
      <c r="S43" s="679"/>
      <c r="T43" s="679"/>
      <c r="U43" s="679"/>
      <c r="V43" s="346"/>
      <c r="W43" s="207"/>
      <c r="X43" s="346" t="s">
        <v>179</v>
      </c>
      <c r="Y43" s="480"/>
      <c r="AA43">
        <f t="shared" si="1"/>
        <v>25</v>
      </c>
    </row>
    <row r="44" spans="1:27" x14ac:dyDescent="0.25">
      <c r="A44" s="464" t="str">
        <f t="shared" ca="1" si="0"/>
        <v>IE2 / 26</v>
      </c>
      <c r="B44" s="159" t="str">
        <f ca="1">OFFSET(Sprachen!A398,0,'Informazioni generali'!$B$4-1,1,1)</f>
        <v>Data approvazione bilancio separato impianto</v>
      </c>
      <c r="C44" s="467"/>
      <c r="D44" s="115"/>
      <c r="E44" s="481"/>
      <c r="F44" s="481"/>
      <c r="G44" s="481"/>
      <c r="H44" s="664" t="str">
        <f ca="1">OFFSET(Sprachen!A493,0,'Informazioni generali'!$B$4-1,1,1)</f>
        <v>Allegare bilancio separato dell'impianto.</v>
      </c>
      <c r="I44" s="664"/>
      <c r="J44" s="664"/>
      <c r="K44" s="664"/>
      <c r="L44" s="664"/>
      <c r="M44" s="679"/>
      <c r="N44" s="679"/>
      <c r="O44" s="679"/>
      <c r="P44" s="679"/>
      <c r="Q44" s="679"/>
      <c r="R44" s="679"/>
      <c r="S44" s="679"/>
      <c r="T44" s="679"/>
      <c r="U44" s="679"/>
      <c r="V44" s="346"/>
      <c r="W44" s="207"/>
      <c r="X44" s="346" t="s">
        <v>179</v>
      </c>
      <c r="Y44" s="44"/>
      <c r="AA44">
        <f t="shared" si="1"/>
        <v>26</v>
      </c>
    </row>
    <row r="45" spans="1:27" x14ac:dyDescent="0.25">
      <c r="A45" s="464" t="str">
        <f t="shared" ca="1" si="0"/>
        <v>IE2 / 27</v>
      </c>
      <c r="B45" s="159" t="str">
        <f ca="1">OFFSET(Sprachen!A399,0,'Informazioni generali'!$B$4-1,1,1)</f>
        <v>Norma contabile</v>
      </c>
      <c r="C45" s="457"/>
      <c r="D45" s="352"/>
      <c r="E45" s="482"/>
      <c r="F45" s="482"/>
      <c r="G45" s="482"/>
      <c r="H45" s="686"/>
      <c r="I45" s="686"/>
      <c r="J45" s="686"/>
      <c r="K45" s="686"/>
      <c r="L45" s="686"/>
      <c r="M45" s="679"/>
      <c r="N45" s="679"/>
      <c r="O45" s="679"/>
      <c r="P45" s="679"/>
      <c r="Q45" s="679"/>
      <c r="R45" s="679"/>
      <c r="S45" s="679"/>
      <c r="T45" s="679"/>
      <c r="U45" s="679"/>
      <c r="V45" s="346"/>
      <c r="W45" s="207"/>
      <c r="X45" s="346" t="s">
        <v>179</v>
      </c>
      <c r="Y45" s="44"/>
      <c r="AA45">
        <f t="shared" si="1"/>
        <v>27</v>
      </c>
    </row>
    <row r="46" spans="1:27" ht="15.5" x14ac:dyDescent="0.35">
      <c r="A46" s="483"/>
      <c r="B46" s="484"/>
      <c r="C46" s="484"/>
      <c r="D46" s="484"/>
      <c r="E46" s="484"/>
      <c r="F46" s="484"/>
      <c r="G46" s="484"/>
      <c r="H46" s="484"/>
      <c r="I46" s="484"/>
      <c r="J46" s="484"/>
      <c r="K46" s="484"/>
      <c r="L46" s="484"/>
      <c r="M46" s="484"/>
      <c r="N46" s="484"/>
      <c r="O46" s="484"/>
      <c r="P46" s="484"/>
      <c r="Q46" s="484"/>
      <c r="R46" s="484"/>
      <c r="S46" s="484"/>
      <c r="T46" s="484"/>
      <c r="U46" s="484"/>
      <c r="V46" s="484"/>
      <c r="W46" s="485"/>
      <c r="X46" s="484"/>
      <c r="Y46" s="484"/>
      <c r="Z46" s="486"/>
    </row>
    <row r="47" spans="1:27" ht="26" x14ac:dyDescent="0.25">
      <c r="A47" s="464"/>
      <c r="B47" s="487" t="str">
        <f ca="1">OFFSET(Sprachen!A400,0,'Informazioni generali'!$B$4-1,1,1)</f>
        <v>A2. Dati delle centrali</v>
      </c>
      <c r="C47" s="467"/>
      <c r="D47" s="467"/>
      <c r="E47" s="468"/>
      <c r="F47" s="468"/>
      <c r="G47" s="468"/>
      <c r="H47" s="105" t="str">
        <f ca="1">OFFSET(Sprachen!A336,0,'Informazioni generali'!$B$4-1,1,1)</f>
        <v>Centrale 1</v>
      </c>
      <c r="I47" s="105" t="str">
        <f ca="1">OFFSET(Sprachen!A337,0,'Informazioni generali'!$B$4-1,1,1)</f>
        <v>Centrale 2</v>
      </c>
      <c r="J47" s="105" t="str">
        <f ca="1">OFFSET(Sprachen!A338,0,'Informazioni generali'!$B$4-1,1,1)</f>
        <v>Centrale 3</v>
      </c>
      <c r="K47" s="105" t="str">
        <f ca="1">OFFSET(Sprachen!A339,0,'Informazioni generali'!$B$4-1,1,1)</f>
        <v>Centrale 4</v>
      </c>
      <c r="L47" s="105" t="str">
        <f ca="1">OFFSET(Sprachen!A340,0,'Informazioni generali'!$B$4-1,1,1)</f>
        <v>Centrale 5</v>
      </c>
      <c r="M47" s="105" t="str">
        <f ca="1">OFFSET(Sprachen!A341,0,'Informazioni generali'!$B$4-1,1,1)</f>
        <v>Centrale 6</v>
      </c>
      <c r="N47" s="105" t="str">
        <f ca="1">OFFSET(Sprachen!A342,0,'Informazioni generali'!$B$4-1,1,1)</f>
        <v>Centrale 7</v>
      </c>
      <c r="O47" s="105" t="str">
        <f ca="1">OFFSET(Sprachen!A343,0,'Informazioni generali'!$B$4-1,1,1)</f>
        <v>Centrale 8</v>
      </c>
      <c r="P47" s="105" t="str">
        <f ca="1">OFFSET(Sprachen!A344,0,'Informazioni generali'!$B$4-1,1,1)</f>
        <v>Centrale 9</v>
      </c>
      <c r="Q47" s="105" t="str">
        <f ca="1">OFFSET(Sprachen!A345,0,'Informazioni generali'!$B$4-1,1,1)</f>
        <v>Centrale 10</v>
      </c>
      <c r="R47" s="713" t="str">
        <f ca="1">H12</f>
        <v>Commenti UFE</v>
      </c>
      <c r="S47" s="714"/>
      <c r="T47" s="452" t="str">
        <f ca="1">M12</f>
        <v>Commenti richiedente</v>
      </c>
      <c r="U47" s="453"/>
      <c r="V47" s="454" t="str">
        <f ca="1">V12</f>
        <v>Esame plausiblità</v>
      </c>
      <c r="W47" s="454" t="str">
        <f ca="1">W12</f>
        <v>Osservazioni plausibilità</v>
      </c>
      <c r="X47" s="454" t="str">
        <f ca="1">X12</f>
        <v>Esame materiale</v>
      </c>
      <c r="Y47" s="454" t="str">
        <f ca="1">Y12</f>
        <v>Commenti esame materiale</v>
      </c>
      <c r="Z47" s="486"/>
    </row>
    <row r="48" spans="1:27" ht="81.75" customHeight="1" x14ac:dyDescent="0.25">
      <c r="A48" s="464" t="str">
        <f t="shared" ref="A48:A59" ca="1" si="2">CONCATENATE($A$2," / ",AA48)</f>
        <v>IE2 / 28</v>
      </c>
      <c r="B48" s="106" t="str">
        <f ca="1">OFFSET(Sprachen!A401,0,'Informazioni generali'!$B$4-1,1,1)</f>
        <v>Nome della centrale (o impianto singolo conformemente all'art.88 OPEn)</v>
      </c>
      <c r="C48" s="467"/>
      <c r="D48" s="488"/>
      <c r="E48" s="468"/>
      <c r="F48" s="468"/>
      <c r="G48" s="468"/>
      <c r="H48" s="489" t="str">
        <f ca="1">IFERROR(IF($D$5="Nein","-",VLOOKUP(H$47,Input_prod_e!$A$10:$AA$19,HLOOKUP($A$2,Input_prod_e!$C$5:$AS$6,2,FALSE)+2,FALSE)),"")</f>
        <v/>
      </c>
      <c r="I48" s="489" t="str">
        <f ca="1">IFERROR(IF($D$5="Nein","-",VLOOKUP(I$47,Input_prod_e!$A$10:$AA$19,HLOOKUP($A$2,Input_prod_e!$C$5:$AS$6,2,FALSE)+2,FALSE)),"")</f>
        <v/>
      </c>
      <c r="J48" s="489" t="str">
        <f ca="1">IFERROR(IF($D$5="Nein","-",VLOOKUP(J$47,Input_prod_e!$A$10:$AA$19,HLOOKUP($A$2,Input_prod_e!$C$5:$AS$6,2,FALSE)+2,FALSE)),"")</f>
        <v/>
      </c>
      <c r="K48" s="489" t="str">
        <f ca="1">IFERROR(IF($D$5="Nein","-",VLOOKUP(K$47,Input_prod_e!$A$10:$AA$19,HLOOKUP($A$2,Input_prod_e!$C$5:$AS$6,2,FALSE)+2,FALSE)),"")</f>
        <v/>
      </c>
      <c r="L48" s="489" t="str">
        <f ca="1">IFERROR(IF($D$5="Nein","-",VLOOKUP(L$47,Input_prod_e!$A$10:$AA$19,HLOOKUP($A$2,Input_prod_e!$C$5:$AS$6,2,FALSE)+2,FALSE)),"")</f>
        <v/>
      </c>
      <c r="M48" s="489" t="str">
        <f ca="1">IFERROR(IF($D$5="Nein","-",VLOOKUP(M$47,Input_prod_e!$A$10:$AA$19,HLOOKUP($A$2,Input_prod_e!$C$5:$AS$6,2,FALSE)+2,FALSE)),"")</f>
        <v/>
      </c>
      <c r="N48" s="489" t="str">
        <f ca="1">IFERROR(IF($D$5="Nein","-",VLOOKUP(N$47,Input_prod_e!$A$10:$AA$19,HLOOKUP($A$2,Input_prod_e!$C$5:$AS$6,2,FALSE)+2,FALSE)),"")</f>
        <v/>
      </c>
      <c r="O48" s="489" t="str">
        <f ca="1">IFERROR(IF($D$5="Nein","-",VLOOKUP(O$47,Input_prod_e!$A$10:$AA$19,HLOOKUP($A$2,Input_prod_e!$C$5:$AS$6,2,FALSE)+2,FALSE)),"")</f>
        <v/>
      </c>
      <c r="P48" s="489" t="str">
        <f ca="1">IFERROR(IF($D$5="Nein","-",VLOOKUP(P$47,Input_prod_e!$A$10:$AA$19,HLOOKUP($A$2,Input_prod_e!$C$5:$AS$6,2,FALSE)+2,FALSE)),"")</f>
        <v/>
      </c>
      <c r="Q48" s="489" t="str">
        <f ca="1">IFERROR(IF($D$5="Nein","-",VLOOKUP(Q$47,Input_prod_e!$A$10:$AA$19,HLOOKUP($A$2,Input_prod_e!$C$5:$AS$6,2,FALSE)+2,FALSE)),"")</f>
        <v/>
      </c>
      <c r="R48" s="567" t="str">
        <f ca="1">OFFSET(Sprachen!A496,0,'Informazioni generali'!$B$4-1,1,1)</f>
        <v>Allegare alla domanda contratto che attesta il diritto di utilizzazione.
Qualora né concessione né diritto acquisito, specificare nei commenti.</v>
      </c>
      <c r="S48" s="568"/>
      <c r="T48" s="675"/>
      <c r="U48" s="676"/>
      <c r="V48" s="346"/>
      <c r="W48" s="207"/>
      <c r="X48" s="346" t="s">
        <v>179</v>
      </c>
      <c r="Y48" s="44"/>
      <c r="Z48" s="486"/>
      <c r="AA48">
        <f>+AA45+1</f>
        <v>28</v>
      </c>
    </row>
    <row r="49" spans="1:27" x14ac:dyDescent="0.25">
      <c r="A49" s="464" t="str">
        <f t="shared" ca="1" si="2"/>
        <v>IE2 / 29</v>
      </c>
      <c r="B49" s="98" t="str">
        <f ca="1">OFFSET(Sprachen!A402,0,'Informazioni generali'!$B$4-1,1,1)</f>
        <v>N. centrale sulla WASTA</v>
      </c>
      <c r="C49" s="467"/>
      <c r="D49" s="488"/>
      <c r="E49" s="468"/>
      <c r="F49" s="468"/>
      <c r="G49" s="468"/>
      <c r="H49" s="113"/>
      <c r="I49" s="113"/>
      <c r="J49" s="113"/>
      <c r="K49" s="113"/>
      <c r="L49" s="113"/>
      <c r="M49" s="113"/>
      <c r="N49" s="353"/>
      <c r="O49" s="353"/>
      <c r="P49" s="353"/>
      <c r="Q49" s="353"/>
      <c r="R49" s="678"/>
      <c r="S49" s="659"/>
      <c r="T49" s="675"/>
      <c r="U49" s="676"/>
      <c r="V49" s="346"/>
      <c r="W49" s="207"/>
      <c r="X49" s="346" t="s">
        <v>179</v>
      </c>
      <c r="Y49" s="44"/>
      <c r="Z49" s="486"/>
      <c r="AA49">
        <f>+AA48+1</f>
        <v>29</v>
      </c>
    </row>
    <row r="50" spans="1:27" ht="25" x14ac:dyDescent="0.25">
      <c r="A50" s="464" t="str">
        <f t="shared" ca="1" si="2"/>
        <v>IE2 / 30</v>
      </c>
      <c r="B50" s="98" t="str">
        <f ca="1">OFFSET(Sprachen!A403,0,'Informazioni generali'!$B$4-1,1,1)</f>
        <v>Collegamento sul piano idraulico e ottimizzazione congiunta disponibili</v>
      </c>
      <c r="C50" s="467" t="str">
        <f ca="1">OFFSET(Sprachen!A404,0,'Informazioni generali'!$B$4-1,1,1)</f>
        <v>[Si/No]</v>
      </c>
      <c r="D50" s="490"/>
      <c r="E50" s="491"/>
      <c r="F50" s="491"/>
      <c r="G50" s="491"/>
      <c r="H50" s="354"/>
      <c r="I50" s="354"/>
      <c r="J50" s="354"/>
      <c r="K50" s="354"/>
      <c r="L50" s="354"/>
      <c r="M50" s="354"/>
      <c r="N50" s="354"/>
      <c r="O50" s="354"/>
      <c r="P50" s="354"/>
      <c r="Q50" s="354"/>
      <c r="R50" s="687" t="str">
        <f ca="1">OFFSET(Sprachen!A497,0,'Informazioni generali'!$B$4-1,1,1)</f>
        <v>Allegare planimetria dell'impianto</v>
      </c>
      <c r="S50" s="688"/>
      <c r="T50" s="675"/>
      <c r="U50" s="676"/>
      <c r="V50" s="346"/>
      <c r="W50" s="207"/>
      <c r="X50" s="346" t="s">
        <v>179</v>
      </c>
      <c r="Y50" s="492"/>
      <c r="Z50" s="486"/>
      <c r="AA50">
        <f t="shared" ref="AA50:AA57" si="3">+AA49+1</f>
        <v>30</v>
      </c>
    </row>
    <row r="51" spans="1:27" x14ac:dyDescent="0.25">
      <c r="A51" s="464" t="str">
        <f t="shared" ca="1" si="2"/>
        <v>IE2 / 31</v>
      </c>
      <c r="B51" s="98" t="str">
        <f ca="1">OFFSET(Sprachen!A405,0,'Informazioni generali'!$B$4-1,1,1)</f>
        <v>Potenza meccanica lorda media</v>
      </c>
      <c r="C51" s="467" t="s">
        <v>6</v>
      </c>
      <c r="D51" s="101">
        <f>SUMIF($H$50:$Q$50,"Ja",H51:Q51)+SUMIF($H$50:$Q$50,"Oui",H51:Q51)+SUMIF($H$50:$Q$50,"Si",H51:Q51)</f>
        <v>0</v>
      </c>
      <c r="E51" s="240"/>
      <c r="F51" s="240"/>
      <c r="G51" s="240"/>
      <c r="H51" s="428"/>
      <c r="I51" s="428"/>
      <c r="J51" s="428"/>
      <c r="K51" s="428"/>
      <c r="L51" s="428"/>
      <c r="M51" s="428"/>
      <c r="N51" s="428"/>
      <c r="O51" s="428"/>
      <c r="P51" s="428"/>
      <c r="Q51" s="428"/>
      <c r="R51" s="678"/>
      <c r="S51" s="659"/>
      <c r="T51" s="675"/>
      <c r="U51" s="676"/>
      <c r="V51" s="346"/>
      <c r="W51" s="207"/>
      <c r="X51" s="346" t="s">
        <v>179</v>
      </c>
      <c r="Y51" s="492" t="s">
        <v>179</v>
      </c>
      <c r="Z51" s="486"/>
      <c r="AA51">
        <f t="shared" si="3"/>
        <v>31</v>
      </c>
    </row>
    <row r="52" spans="1:27" x14ac:dyDescent="0.25">
      <c r="A52" s="464" t="str">
        <f t="shared" ca="1" si="2"/>
        <v>IE2 / 32</v>
      </c>
      <c r="B52" s="98" t="str">
        <f ca="1">OFFSET(Sprachen!A406,0,'Informazioni generali'!$B$4-1,1,1)</f>
        <v>Potenza installata delle turbine</v>
      </c>
      <c r="C52" s="467" t="s">
        <v>6</v>
      </c>
      <c r="D52" s="101">
        <f>SUMIF($H$50:$Q$50,"Ja",H52:Q52)+SUMIF($H$50:$Q$50,"Oui",H52:Q52)+SUMIF($H$50:$Q$50,"Si",H52:Q52)</f>
        <v>0</v>
      </c>
      <c r="E52" s="240"/>
      <c r="F52" s="240"/>
      <c r="G52" s="240"/>
      <c r="H52" s="428"/>
      <c r="I52" s="428"/>
      <c r="J52" s="428"/>
      <c r="K52" s="428"/>
      <c r="L52" s="428"/>
      <c r="M52" s="428"/>
      <c r="N52" s="428"/>
      <c r="O52" s="428"/>
      <c r="P52" s="428"/>
      <c r="Q52" s="428"/>
      <c r="R52" s="678"/>
      <c r="S52" s="659"/>
      <c r="T52" s="675"/>
      <c r="U52" s="676"/>
      <c r="V52" s="346"/>
      <c r="W52" s="207"/>
      <c r="X52" s="346" t="s">
        <v>179</v>
      </c>
      <c r="Y52" s="44"/>
      <c r="Z52" s="486"/>
      <c r="AA52">
        <f t="shared" si="3"/>
        <v>32</v>
      </c>
    </row>
    <row r="53" spans="1:27" x14ac:dyDescent="0.25">
      <c r="A53" s="464" t="str">
        <f t="shared" ca="1" si="2"/>
        <v>IE2 / 33</v>
      </c>
      <c r="B53" s="98" t="str">
        <f ca="1">OFFSET(Sprachen!A407,0,'Informazioni generali'!$B$4-1,1,1)</f>
        <v>Potenza massima erogata dal generatore</v>
      </c>
      <c r="C53" s="467" t="s">
        <v>6</v>
      </c>
      <c r="D53" s="101">
        <f>SUMIF($H$50:$Q$50,"Ja",H53:Q53)+SUMIF($H$50:$Q$50,"Oui",H53:Q53)+SUMIF($H$50:$Q$50,"Si",H53:Q53)</f>
        <v>0</v>
      </c>
      <c r="E53" s="240"/>
      <c r="F53" s="240"/>
      <c r="G53" s="240"/>
      <c r="H53" s="428"/>
      <c r="I53" s="428"/>
      <c r="J53" s="428"/>
      <c r="K53" s="428"/>
      <c r="L53" s="428"/>
      <c r="M53" s="428"/>
      <c r="N53" s="428"/>
      <c r="O53" s="428"/>
      <c r="P53" s="428"/>
      <c r="Q53" s="428"/>
      <c r="R53" s="678"/>
      <c r="S53" s="659"/>
      <c r="T53" s="675"/>
      <c r="U53" s="676"/>
      <c r="V53" s="346"/>
      <c r="W53" s="207"/>
      <c r="X53" s="346" t="s">
        <v>179</v>
      </c>
      <c r="Y53" s="44"/>
      <c r="Z53" s="486"/>
      <c r="AA53">
        <f t="shared" si="3"/>
        <v>33</v>
      </c>
    </row>
    <row r="54" spans="1:27" ht="31.5" customHeight="1" x14ac:dyDescent="0.25">
      <c r="A54" s="464" t="str">
        <f t="shared" ca="1" si="2"/>
        <v>IE2 / 34</v>
      </c>
      <c r="B54" s="98" t="str">
        <f ca="1">OFFSET(Sprachen!A408,0,'Informazioni generali'!$B$4-1,1,1)</f>
        <v>Produzione netta di tutte le centrali</v>
      </c>
      <c r="C54" s="467" t="s">
        <v>8</v>
      </c>
      <c r="D54" s="102">
        <f ca="1">IFERROR(SUM(H54:Q54),"")</f>
        <v>0</v>
      </c>
      <c r="E54" s="244"/>
      <c r="F54" s="244"/>
      <c r="G54" s="244"/>
      <c r="H54" s="108" t="str">
        <f ca="1">IFERROR(IF($D$5="Nein/Non/No","-",VLOOKUP(H$47,Input_prod_e!$A$21:$AA$30,HLOOKUP($A$2,Input_prod_e!$C$5:$AS$6,2,FALSE)+2,FALSE)),"")</f>
        <v/>
      </c>
      <c r="I54" s="108" t="str">
        <f ca="1">IFERROR(IF($D$5="Nein/Non/No","-",VLOOKUP(I$47,Input_prod_e!$A$21:$AA$30,HLOOKUP($A$2,Input_prod_e!$C$5:$AS$6,2,FALSE)+2,FALSE)),"")</f>
        <v/>
      </c>
      <c r="J54" s="108" t="str">
        <f ca="1">IFERROR(IF($D$5="Nein/Non/No","-",VLOOKUP(J$47,Input_prod_e!$A$21:$AA$30,HLOOKUP($A$2,Input_prod_e!$C$5:$AS$6,2,FALSE)+2,FALSE)),"")</f>
        <v/>
      </c>
      <c r="K54" s="108" t="str">
        <f ca="1">IFERROR(IF($D$5="Nein/Non/No","-",VLOOKUP(K$47,Input_prod_e!$A$21:$AA$30,HLOOKUP($A$2,Input_prod_e!$C$5:$AS$6,2,FALSE)+2,FALSE)),"")</f>
        <v/>
      </c>
      <c r="L54" s="108" t="str">
        <f ca="1">IFERROR(IF($D$5="Nein/Non/No","-",VLOOKUP(L$47,Input_prod_e!$A$21:$AA$30,HLOOKUP($A$2,Input_prod_e!$C$5:$AS$6,2,FALSE)+2,FALSE)),"")</f>
        <v/>
      </c>
      <c r="M54" s="108" t="str">
        <f ca="1">IFERROR(IF($D$5="Nein/Non/No","-",VLOOKUP(M$47,Input_prod_e!$A$21:$AA$30,HLOOKUP($A$2,Input_prod_e!$C$5:$AS$6,2,FALSE)+2,FALSE)),"")</f>
        <v/>
      </c>
      <c r="N54" s="108" t="str">
        <f ca="1">IFERROR(IF($D$5="Nein/Non/No","-",VLOOKUP(N$47,Input_prod_e!$A$21:$AA$30,HLOOKUP($A$2,Input_prod_e!$C$5:$AS$6,2,FALSE)+2,FALSE)),"")</f>
        <v/>
      </c>
      <c r="O54" s="108" t="str">
        <f ca="1">IFERROR(IF($D$5="Nein/Non/No","-",VLOOKUP(O$47,Input_prod_e!$A$21:$AA$30,HLOOKUP($A$2,Input_prod_e!$C$5:$AS$6,2,FALSE)+2,FALSE)),"")</f>
        <v/>
      </c>
      <c r="P54" s="108" t="str">
        <f ca="1">IFERROR(IF($D$5="Nein/Non/No","-",VLOOKUP(P$47,Input_prod_e!$A$21:$AA$30,HLOOKUP($A$2,Input_prod_e!$C$5:$AS$6,2,FALSE)+2,FALSE)),"")</f>
        <v/>
      </c>
      <c r="Q54" s="108" t="str">
        <f ca="1">IFERROR(IF($D$5="Nein/Non/No","-",VLOOKUP(Q$47,Input_prod_e!$A$21:$AA$30,HLOOKUP($A$2,Input_prod_e!$C$5:$AS$6,2,FALSE)+2,FALSE)),"")</f>
        <v/>
      </c>
      <c r="R54" s="574" t="str">
        <f ca="1">OFFSET(Sprachen!A498,0,'Informazioni generali'!$B$4-1,1,1)</f>
        <v>Prendere in considerazione soltanto gli impianti con collegamento sul piano idraulico e ottimizzati congiuntamente</v>
      </c>
      <c r="S54" s="576"/>
      <c r="T54" s="586"/>
      <c r="U54" s="586"/>
      <c r="V54" s="493"/>
      <c r="W54" s="209"/>
      <c r="X54" s="493"/>
      <c r="Y54" s="494"/>
      <c r="Z54" s="486"/>
      <c r="AA54">
        <f t="shared" si="3"/>
        <v>34</v>
      </c>
    </row>
    <row r="55" spans="1:27" ht="31.5" customHeight="1" x14ac:dyDescent="0.25">
      <c r="A55" s="464" t="str">
        <f t="shared" ca="1" si="2"/>
        <v>IE2 / 35</v>
      </c>
      <c r="B55" s="98" t="str">
        <f ca="1">OFFSET(Sprachen!A409,0,'Informazioni generali'!$B$4-1,1,1)</f>
        <v>Produzione netta degli impianti con collegamento sul piano idraulico e ottimizzati congiuntamente</v>
      </c>
      <c r="C55" s="467" t="s">
        <v>8</v>
      </c>
      <c r="D55" s="102">
        <f>SUM(H55:Q55)</f>
        <v>0</v>
      </c>
      <c r="E55" s="244"/>
      <c r="F55" s="244"/>
      <c r="G55" s="244"/>
      <c r="H55" s="108">
        <f>+IF(H50="Ja",H54,0)+IF(H50="Oui",H54,0)+IF(H50="Si",H54,0)</f>
        <v>0</v>
      </c>
      <c r="I55" s="108">
        <f t="shared" ref="I55:Q55" si="4">+IF(I50="Ja",I54,0)+IF(I50="Oui",I54,0)+IF(I50="Si",I54,0)</f>
        <v>0</v>
      </c>
      <c r="J55" s="108">
        <f t="shared" si="4"/>
        <v>0</v>
      </c>
      <c r="K55" s="108">
        <f t="shared" si="4"/>
        <v>0</v>
      </c>
      <c r="L55" s="108">
        <f t="shared" si="4"/>
        <v>0</v>
      </c>
      <c r="M55" s="108">
        <f t="shared" si="4"/>
        <v>0</v>
      </c>
      <c r="N55" s="108">
        <f t="shared" si="4"/>
        <v>0</v>
      </c>
      <c r="O55" s="108">
        <f t="shared" si="4"/>
        <v>0</v>
      </c>
      <c r="P55" s="108">
        <f t="shared" si="4"/>
        <v>0</v>
      </c>
      <c r="Q55" s="108">
        <f t="shared" si="4"/>
        <v>0</v>
      </c>
      <c r="R55" s="570"/>
      <c r="S55" s="572"/>
      <c r="T55" s="586"/>
      <c r="U55" s="586"/>
      <c r="V55" s="493"/>
      <c r="W55" s="209"/>
      <c r="X55" s="493"/>
      <c r="Y55" s="494"/>
      <c r="Z55" s="486"/>
      <c r="AA55">
        <f t="shared" si="3"/>
        <v>35</v>
      </c>
    </row>
    <row r="56" spans="1:27" x14ac:dyDescent="0.25">
      <c r="A56" s="464" t="str">
        <f t="shared" ca="1" si="2"/>
        <v>IE2 / 36</v>
      </c>
      <c r="B56" s="98" t="str">
        <f ca="1">OFFSET(Sprachen!A410,0,'Informazioni generali'!$B$4-1,1,1)</f>
        <v>Diritto a RU/RIC</v>
      </c>
      <c r="C56" s="467" t="str">
        <f ca="1">OFFSET(Sprachen!A404,0,'Informazioni generali'!$B$4-1,1,1)</f>
        <v>[Si/No]</v>
      </c>
      <c r="D56" s="495">
        <f>IF(COUNTIF(H56:Q56,"Ja")&gt;0,COUNTIF(H56:Q56,"Ja"),0)</f>
        <v>0</v>
      </c>
      <c r="E56" s="496"/>
      <c r="F56" s="496"/>
      <c r="G56" s="496"/>
      <c r="H56" s="354"/>
      <c r="I56" s="354"/>
      <c r="J56" s="354"/>
      <c r="K56" s="354"/>
      <c r="L56" s="354"/>
      <c r="M56" s="354"/>
      <c r="N56" s="354"/>
      <c r="O56" s="354"/>
      <c r="P56" s="354"/>
      <c r="Q56" s="354"/>
      <c r="R56" s="687"/>
      <c r="S56" s="688"/>
      <c r="T56" s="675"/>
      <c r="U56" s="676"/>
      <c r="V56" s="346"/>
      <c r="W56" s="207"/>
      <c r="X56" s="346" t="s">
        <v>179</v>
      </c>
      <c r="Y56" s="492" t="s">
        <v>179</v>
      </c>
      <c r="Z56" s="486"/>
      <c r="AA56">
        <f t="shared" si="3"/>
        <v>36</v>
      </c>
    </row>
    <row r="57" spans="1:27" x14ac:dyDescent="0.25">
      <c r="A57" s="464" t="str">
        <f t="shared" ca="1" si="2"/>
        <v>IE2 / 37</v>
      </c>
      <c r="B57" s="98" t="str">
        <f ca="1">OFFSET(Sprachen!A411,0,'Informazioni generali'!$B$4-1,1,1)</f>
        <v>Ricavi da RU/RIC anno</v>
      </c>
      <c r="C57" s="467" t="s">
        <v>24</v>
      </c>
      <c r="D57" s="497">
        <f>SUMIF(H50:Q50,"Ja",H57:Q57)+SUMIF(H50:Q50,"Oui",H57:Q57)+SUMIF(H50:Q50,"Si",H57:Q57)</f>
        <v>0</v>
      </c>
      <c r="E57" s="245"/>
      <c r="F57" s="245"/>
      <c r="G57" s="245"/>
      <c r="H57" s="429"/>
      <c r="I57" s="429"/>
      <c r="J57" s="429"/>
      <c r="K57" s="429"/>
      <c r="L57" s="429"/>
      <c r="M57" s="429"/>
      <c r="N57" s="429"/>
      <c r="O57" s="429"/>
      <c r="P57" s="429"/>
      <c r="Q57" s="429"/>
      <c r="R57" s="678"/>
      <c r="S57" s="659"/>
      <c r="T57" s="675"/>
      <c r="U57" s="676"/>
      <c r="V57" s="346"/>
      <c r="W57" s="207"/>
      <c r="X57" s="346" t="s">
        <v>179</v>
      </c>
      <c r="Y57" s="492" t="s">
        <v>179</v>
      </c>
      <c r="Z57" s="486"/>
      <c r="AA57">
        <f t="shared" si="3"/>
        <v>37</v>
      </c>
    </row>
    <row r="58" spans="1:27" ht="25" x14ac:dyDescent="0.25">
      <c r="A58" s="464" t="str">
        <f t="shared" ca="1" si="2"/>
        <v>IE2 / 39</v>
      </c>
      <c r="B58" s="98" t="str">
        <f ca="1">OFFSET(Sprachen!A412,0,'Informazioni generali'!$B$4-1,1,1)</f>
        <v>Ricavi dall'indennizzo per risanamenti secondo la legge sulla protezione delle acque</v>
      </c>
      <c r="C58" s="457" t="s">
        <v>24</v>
      </c>
      <c r="D58" s="497">
        <f>SUMIF($H$50:$Q$50,"Ja",H58:Q58)+SUMIF($H$50:$Q$50,"Oui",H58:Q58)+SUMIF($H$50:$Q$50,"Si",H58:Q58)</f>
        <v>0</v>
      </c>
      <c r="E58" s="245"/>
      <c r="F58" s="245"/>
      <c r="G58" s="245"/>
      <c r="H58" s="429"/>
      <c r="I58" s="429"/>
      <c r="J58" s="429"/>
      <c r="K58" s="429"/>
      <c r="L58" s="429"/>
      <c r="M58" s="429"/>
      <c r="N58" s="429"/>
      <c r="O58" s="429"/>
      <c r="P58" s="429"/>
      <c r="Q58" s="429"/>
      <c r="R58" s="656"/>
      <c r="S58" s="658"/>
      <c r="T58" s="675"/>
      <c r="U58" s="676"/>
      <c r="V58" s="346"/>
      <c r="W58" s="207"/>
      <c r="X58" s="346" t="s">
        <v>179</v>
      </c>
      <c r="Y58" s="492" t="s">
        <v>179</v>
      </c>
      <c r="Z58" s="486"/>
      <c r="AA58">
        <v>39</v>
      </c>
    </row>
    <row r="59" spans="1:27" ht="25" x14ac:dyDescent="0.25">
      <c r="A59" s="464" t="str">
        <f t="shared" ca="1" si="2"/>
        <v>IE2 / 41</v>
      </c>
      <c r="B59" s="98" t="str">
        <f ca="1">OFFSET(Sprachen!A413,0,'Informazioni generali'!$B$4-1,1,1)</f>
        <v>Ricavi da altre misure di sostegno da parte degli enti pubblici</v>
      </c>
      <c r="C59" s="457" t="s">
        <v>24</v>
      </c>
      <c r="D59" s="497">
        <f>SUMIF(H50:Q50,"Ja",H59:Q59)+SUMIF(H50:Q50,"Qui",H59:Q59)+SUMIF(H50:Q50,"Si",H59:Q59)</f>
        <v>0</v>
      </c>
      <c r="E59" s="245"/>
      <c r="F59" s="245"/>
      <c r="G59" s="245"/>
      <c r="H59" s="429"/>
      <c r="I59" s="429"/>
      <c r="J59" s="429"/>
      <c r="K59" s="429"/>
      <c r="L59" s="429"/>
      <c r="M59" s="429"/>
      <c r="N59" s="429"/>
      <c r="O59" s="429"/>
      <c r="P59" s="429"/>
      <c r="Q59" s="429"/>
      <c r="R59" s="656"/>
      <c r="S59" s="658"/>
      <c r="T59" s="675"/>
      <c r="U59" s="676"/>
      <c r="V59" s="346"/>
      <c r="W59" s="207"/>
      <c r="X59" s="346" t="s">
        <v>179</v>
      </c>
      <c r="Y59" s="44"/>
      <c r="Z59" s="486"/>
      <c r="AA59">
        <v>41</v>
      </c>
    </row>
    <row r="60" spans="1:27" ht="15.5" x14ac:dyDescent="0.35">
      <c r="A60" s="483"/>
      <c r="B60" s="484"/>
      <c r="C60" s="484"/>
      <c r="D60" s="484"/>
      <c r="E60" s="484"/>
      <c r="F60" s="484"/>
      <c r="G60" s="484"/>
      <c r="H60" s="484"/>
      <c r="I60" s="484"/>
      <c r="J60" s="484"/>
      <c r="K60" s="484"/>
      <c r="L60" s="484"/>
      <c r="M60" s="484"/>
      <c r="N60" s="484"/>
      <c r="O60" s="484"/>
      <c r="P60" s="484"/>
      <c r="Q60" s="484"/>
      <c r="R60" s="484"/>
      <c r="S60" s="484"/>
      <c r="T60" s="484"/>
      <c r="U60" s="484"/>
      <c r="V60" s="484"/>
      <c r="W60" s="485"/>
      <c r="X60" s="484"/>
      <c r="Y60" s="484"/>
      <c r="Z60" s="486"/>
    </row>
    <row r="61" spans="1:27" ht="26" x14ac:dyDescent="0.3">
      <c r="A61" s="498" t="str">
        <f ca="1">OFFSET(Sprachen!A414,0,'Informazioni generali'!$B$4-1,1,1)</f>
        <v>B. Costi di produzione</v>
      </c>
      <c r="B61" s="498"/>
      <c r="C61" s="465"/>
      <c r="D61" s="499"/>
      <c r="E61" s="500"/>
      <c r="F61" s="500"/>
      <c r="G61" s="500"/>
      <c r="H61" s="674" t="str">
        <f ca="1">R47</f>
        <v>Commenti UFE</v>
      </c>
      <c r="I61" s="674"/>
      <c r="J61" s="674"/>
      <c r="K61" s="674"/>
      <c r="L61" s="674"/>
      <c r="M61" s="740" t="str">
        <f ca="1">T47</f>
        <v>Commenti richiedente</v>
      </c>
      <c r="N61" s="741"/>
      <c r="O61" s="741"/>
      <c r="P61" s="741"/>
      <c r="Q61" s="741"/>
      <c r="R61" s="741"/>
      <c r="S61" s="741"/>
      <c r="T61" s="741"/>
      <c r="U61" s="742"/>
      <c r="V61" s="454" t="str">
        <f ca="1">V47</f>
        <v>Esame plausiblità</v>
      </c>
      <c r="W61" s="454" t="str">
        <f ca="1">W47</f>
        <v>Osservazioni plausibilità</v>
      </c>
      <c r="X61" s="454" t="str">
        <f ca="1">X47</f>
        <v>Esame materiale</v>
      </c>
      <c r="Y61" s="454" t="str">
        <f ca="1">Y47</f>
        <v>Commenti esame materiale</v>
      </c>
    </row>
    <row r="62" spans="1:27" ht="27.75" customHeight="1" x14ac:dyDescent="0.25">
      <c r="A62" s="464"/>
      <c r="B62" s="501" t="str">
        <f ca="1">OFFSET(Sprachen!A415,0,'Informazioni generali'!$B$4-1,1,1)</f>
        <v>B 1. Costi e ricavi d'esercizio</v>
      </c>
      <c r="C62" s="467"/>
      <c r="D62" s="467"/>
      <c r="E62" s="502"/>
      <c r="F62" s="502"/>
      <c r="G62" s="502"/>
      <c r="H62" s="590"/>
      <c r="I62" s="590"/>
      <c r="J62" s="590"/>
      <c r="K62" s="590"/>
      <c r="L62" s="590"/>
      <c r="M62" s="663"/>
      <c r="N62" s="663"/>
      <c r="O62" s="663"/>
      <c r="P62" s="663"/>
      <c r="Q62" s="663"/>
      <c r="R62" s="663"/>
      <c r="S62" s="663"/>
      <c r="T62" s="663"/>
      <c r="U62" s="663"/>
      <c r="V62" s="346"/>
      <c r="W62" s="207"/>
      <c r="X62" s="346" t="s">
        <v>179</v>
      </c>
      <c r="Y62" s="472" t="s">
        <v>179</v>
      </c>
    </row>
    <row r="63" spans="1:27" ht="25" x14ac:dyDescent="0.25">
      <c r="A63" s="464" t="str">
        <f t="shared" ref="A63:A72" ca="1" si="5">CONCATENATE($A$2," / ",AA63)</f>
        <v>IE2 / 42</v>
      </c>
      <c r="B63" s="98" t="str">
        <f ca="1">OFFSET(Sprachen!A416,0,'Informazioni generali'!$B$4-1,1,1)</f>
        <v>Somma subventioni/remunerazioni degli enti pubblici</v>
      </c>
      <c r="C63" s="467"/>
      <c r="D63" s="503">
        <f>D59+D57</f>
        <v>0</v>
      </c>
      <c r="E63" s="504"/>
      <c r="F63" s="504"/>
      <c r="G63" s="504"/>
      <c r="H63" s="705"/>
      <c r="I63" s="602"/>
      <c r="J63" s="602"/>
      <c r="K63" s="602"/>
      <c r="L63" s="706"/>
      <c r="M63" s="707"/>
      <c r="N63" s="708"/>
      <c r="O63" s="708"/>
      <c r="P63" s="708"/>
      <c r="Q63" s="708"/>
      <c r="R63" s="708"/>
      <c r="S63" s="708"/>
      <c r="T63" s="708"/>
      <c r="U63" s="709"/>
      <c r="V63" s="346"/>
      <c r="W63" s="207"/>
      <c r="X63" s="346" t="s">
        <v>179</v>
      </c>
      <c r="Y63" s="472" t="s">
        <v>179</v>
      </c>
      <c r="AA63">
        <v>42</v>
      </c>
    </row>
    <row r="64" spans="1:27" ht="33" customHeight="1" x14ac:dyDescent="0.25">
      <c r="A64" s="464" t="str">
        <f t="shared" ca="1" si="5"/>
        <v>IE2 / 43</v>
      </c>
      <c r="B64" s="98" t="str">
        <f ca="1">OFFSET(Sprachen!A417,0,'Informazioni generali'!$B$4-1,1,1)</f>
        <v>Altri ricavi d'esercizio (senza sostegni)</v>
      </c>
      <c r="C64" s="105" t="s">
        <v>24</v>
      </c>
      <c r="D64" s="116"/>
      <c r="E64" s="505"/>
      <c r="F64" s="505"/>
      <c r="G64" s="505"/>
      <c r="H64" s="717" t="str">
        <f ca="1">CONCATENATE(OFFSET(Sprachen!A500,0,'Informazioni generali'!$B$4-1,1,1)," 5.",A2,".7")</f>
        <v>Conformemente alla direttiva dell'UFE sui costi d'esercizio e del capitale computabili 5.IE2.7</v>
      </c>
      <c r="I64" s="582"/>
      <c r="J64" s="582"/>
      <c r="K64" s="582"/>
      <c r="L64" s="718"/>
      <c r="M64" s="663"/>
      <c r="N64" s="663"/>
      <c r="O64" s="663"/>
      <c r="P64" s="663"/>
      <c r="Q64" s="663"/>
      <c r="R64" s="663"/>
      <c r="S64" s="663"/>
      <c r="T64" s="663"/>
      <c r="U64" s="663"/>
      <c r="V64" s="346"/>
      <c r="W64" s="207"/>
      <c r="X64" s="346" t="s">
        <v>179</v>
      </c>
      <c r="Y64" s="472" t="s">
        <v>179</v>
      </c>
      <c r="AA64">
        <v>43</v>
      </c>
    </row>
    <row r="65" spans="1:27" x14ac:dyDescent="0.25">
      <c r="A65" s="464" t="str">
        <f t="shared" ca="1" si="5"/>
        <v>IE2 / 44</v>
      </c>
      <c r="B65" s="98" t="str">
        <f ca="1">OFFSET(Sprachen!A418,0,'Informazioni generali'!$B$4-1,1,1)</f>
        <v>Attivazione di prestazioni proprie</v>
      </c>
      <c r="C65" s="105" t="s">
        <v>24</v>
      </c>
      <c r="D65" s="116"/>
      <c r="E65" s="252"/>
      <c r="F65" s="252"/>
      <c r="G65" s="252"/>
      <c r="H65" s="717"/>
      <c r="I65" s="582"/>
      <c r="J65" s="582"/>
      <c r="K65" s="582"/>
      <c r="L65" s="718"/>
      <c r="M65" s="663"/>
      <c r="N65" s="663"/>
      <c r="O65" s="663"/>
      <c r="P65" s="663"/>
      <c r="Q65" s="663"/>
      <c r="R65" s="663"/>
      <c r="S65" s="663"/>
      <c r="T65" s="663"/>
      <c r="U65" s="663"/>
      <c r="V65" s="346"/>
      <c r="W65" s="207"/>
      <c r="X65" s="346" t="s">
        <v>179</v>
      </c>
      <c r="Y65" s="472" t="s">
        <v>179</v>
      </c>
      <c r="AA65">
        <f t="shared" ref="AA65:AA72" si="6">AA64+1</f>
        <v>44</v>
      </c>
    </row>
    <row r="66" spans="1:27" ht="12.75" customHeight="1" x14ac:dyDescent="0.25">
      <c r="A66" s="464" t="str">
        <f t="shared" ca="1" si="5"/>
        <v>IE2 / 45</v>
      </c>
      <c r="B66" s="98" t="str">
        <f ca="1">OFFSET(Sprachen!A419,0,'Informazioni generali'!$B$4-1,1,1)</f>
        <v>Energia di pompaggio</v>
      </c>
      <c r="C66" s="105" t="s">
        <v>8</v>
      </c>
      <c r="D66" s="506" t="str">
        <f ca="1">IFERROR(IF($D$5="Nein/Non/No","-",INDIRECT(CONCATENATE(Input_prod_e!$A$2,"!")&amp;CONCATENATE(MID("CDEFGHIJKLMNOPQRSTUVWXYZ",HLOOKUP($A$2,Input_prod_e!$C$5:$AS$6,2,FALSE),1),"55"))),"")</f>
        <v/>
      </c>
      <c r="E66" s="242"/>
      <c r="F66" s="242"/>
      <c r="G66" s="242"/>
      <c r="H66" s="680" t="s">
        <v>597</v>
      </c>
      <c r="I66" s="680"/>
      <c r="J66" s="680"/>
      <c r="K66" s="680"/>
      <c r="L66" s="681"/>
      <c r="M66" s="663"/>
      <c r="N66" s="663"/>
      <c r="O66" s="663"/>
      <c r="P66" s="663"/>
      <c r="Q66" s="663"/>
      <c r="R66" s="663"/>
      <c r="S66" s="663"/>
      <c r="T66" s="663"/>
      <c r="U66" s="663"/>
      <c r="V66" s="346"/>
      <c r="W66" s="207"/>
      <c r="X66" s="346" t="s">
        <v>179</v>
      </c>
      <c r="Y66" s="472" t="s">
        <v>179</v>
      </c>
      <c r="AA66">
        <f t="shared" si="6"/>
        <v>45</v>
      </c>
    </row>
    <row r="67" spans="1:27" ht="25" x14ac:dyDescent="0.25">
      <c r="A67" s="464" t="str">
        <f t="shared" ca="1" si="5"/>
        <v>IE2 / 46</v>
      </c>
      <c r="B67" s="98" t="str">
        <f ca="1">OFFSET(Sprachen!A420,0,'Informazioni generali'!$B$4-1,1,1)</f>
        <v>Costi specifici dell'energia di pompaggio a prezzo di mercato</v>
      </c>
      <c r="C67" s="105" t="s">
        <v>38</v>
      </c>
      <c r="D67" s="507" t="str">
        <f ca="1">IFERROR(D68*100/(D66*1000000),"")</f>
        <v/>
      </c>
      <c r="E67" s="247"/>
      <c r="F67" s="247"/>
      <c r="G67" s="247"/>
      <c r="H67" s="585" t="s">
        <v>1800</v>
      </c>
      <c r="I67" s="673" t="str">
        <f ca="1">OFFSET(Sprachen!A428,0,'Informazioni generali'!$B$4-1,1,1)</f>
        <v>Oneri per le prestazioni di servizio globali e la commercializzazione dell’elettricità (Overhead) [CHF]</v>
      </c>
      <c r="J67" s="673"/>
      <c r="K67" s="749"/>
      <c r="L67" s="749"/>
      <c r="M67" s="663"/>
      <c r="N67" s="663"/>
      <c r="O67" s="663"/>
      <c r="P67" s="663"/>
      <c r="Q67" s="663"/>
      <c r="R67" s="663"/>
      <c r="S67" s="663"/>
      <c r="T67" s="663"/>
      <c r="U67" s="663"/>
      <c r="V67" s="346"/>
      <c r="W67" s="207"/>
      <c r="X67" s="346" t="s">
        <v>179</v>
      </c>
      <c r="Y67" s="472" t="s">
        <v>179</v>
      </c>
      <c r="AA67">
        <f t="shared" si="6"/>
        <v>46</v>
      </c>
    </row>
    <row r="68" spans="1:27" x14ac:dyDescent="0.25">
      <c r="A68" s="464" t="str">
        <f ca="1">CONCATENATE($A$2," / ",AA68)</f>
        <v>IE2 / 47</v>
      </c>
      <c r="B68" s="98" t="str">
        <f ca="1">OFFSET(Sprachen!A421,0,'Informazioni generali'!$B$4-1,1,1)</f>
        <v>Costi energia di pompaggio a prezzo di mercato</v>
      </c>
      <c r="C68" s="105" t="s">
        <v>24</v>
      </c>
      <c r="D68" s="506" t="str">
        <f ca="1">IFERROR(IF($D$5="Nein/Non/No","-",INDIRECT(CONCATENATE(Input_prod_e!$A$2,"!")&amp;CONCATENATE(MID("CDEFGHIJKLMNOPQRSTUVWXYZ",HLOOKUP($A$2,Input_prod_e!$C$5:$AS$6,2,FALSE),1),"67"))),"")</f>
        <v/>
      </c>
      <c r="E68" s="248"/>
      <c r="F68" s="248"/>
      <c r="G68" s="248"/>
      <c r="H68" s="585"/>
      <c r="I68" s="673"/>
      <c r="J68" s="673"/>
      <c r="K68" s="749"/>
      <c r="L68" s="749"/>
      <c r="M68" s="663"/>
      <c r="N68" s="663"/>
      <c r="O68" s="663"/>
      <c r="P68" s="663"/>
      <c r="Q68" s="663"/>
      <c r="R68" s="663"/>
      <c r="S68" s="663"/>
      <c r="T68" s="663"/>
      <c r="U68" s="663"/>
      <c r="V68" s="346"/>
      <c r="W68" s="207"/>
      <c r="X68" s="346" t="s">
        <v>179</v>
      </c>
      <c r="Y68" s="472" t="s">
        <v>179</v>
      </c>
      <c r="AA68">
        <f t="shared" si="6"/>
        <v>47</v>
      </c>
    </row>
    <row r="69" spans="1:27" ht="25.9" customHeight="1" x14ac:dyDescent="0.25">
      <c r="A69" s="464" t="str">
        <f t="shared" ca="1" si="5"/>
        <v>IE2 / 48</v>
      </c>
      <c r="B69" s="98" t="str">
        <f ca="1">OFFSET(Sprachen!A422,0,'Informazioni generali'!$B$4-1,1,1)</f>
        <v>Costi per l'acquisto di energia</v>
      </c>
      <c r="C69" s="105" t="s">
        <v>24</v>
      </c>
      <c r="D69" s="116"/>
      <c r="E69" s="252"/>
      <c r="F69" s="252"/>
      <c r="G69" s="252"/>
      <c r="H69" s="585"/>
      <c r="I69" s="673"/>
      <c r="J69" s="673"/>
      <c r="K69" s="749"/>
      <c r="L69" s="749"/>
      <c r="M69" s="663"/>
      <c r="N69" s="663"/>
      <c r="O69" s="663"/>
      <c r="P69" s="663"/>
      <c r="Q69" s="663"/>
      <c r="R69" s="663"/>
      <c r="S69" s="663"/>
      <c r="T69" s="663"/>
      <c r="U69" s="663"/>
      <c r="V69" s="346"/>
      <c r="W69" s="207"/>
      <c r="X69" s="346" t="s">
        <v>179</v>
      </c>
      <c r="Y69" s="472" t="s">
        <v>179</v>
      </c>
      <c r="AA69">
        <f t="shared" si="6"/>
        <v>48</v>
      </c>
    </row>
    <row r="70" spans="1:27" ht="15" customHeight="1" x14ac:dyDescent="0.25">
      <c r="A70" s="464" t="str">
        <f t="shared" ca="1" si="5"/>
        <v>IE2 / 49</v>
      </c>
      <c r="B70" s="98" t="str">
        <f ca="1">OFFSET(Sprachen!A423,0,'Informazioni generali'!$B$4-1,1,1)</f>
        <v>Costi per l'utilizzazione della rete</v>
      </c>
      <c r="C70" s="105" t="s">
        <v>24</v>
      </c>
      <c r="D70" s="116"/>
      <c r="E70" s="252"/>
      <c r="F70" s="252"/>
      <c r="G70" s="252"/>
      <c r="H70" s="585" t="s">
        <v>1801</v>
      </c>
      <c r="I70" s="649" t="str">
        <f ca="1">OFFSET(Sprachen!A429,0,'Informazioni generali'!$B$4-1,1,1)</f>
        <v>Tipo di impianto idroelettrico</v>
      </c>
      <c r="J70" s="649"/>
      <c r="K70" s="586"/>
      <c r="L70" s="586"/>
      <c r="M70" s="663"/>
      <c r="N70" s="663"/>
      <c r="O70" s="663"/>
      <c r="P70" s="663"/>
      <c r="Q70" s="663"/>
      <c r="R70" s="663"/>
      <c r="S70" s="663"/>
      <c r="T70" s="663"/>
      <c r="U70" s="663"/>
      <c r="V70" s="346"/>
      <c r="W70" s="207"/>
      <c r="X70" s="346" t="s">
        <v>179</v>
      </c>
      <c r="Y70" s="472" t="s">
        <v>179</v>
      </c>
      <c r="AA70">
        <f t="shared" si="6"/>
        <v>49</v>
      </c>
    </row>
    <row r="71" spans="1:27" x14ac:dyDescent="0.25">
      <c r="A71" s="464" t="str">
        <f t="shared" ca="1" si="5"/>
        <v>IE2 / 50</v>
      </c>
      <c r="B71" s="98" t="str">
        <f ca="1">OFFSET(Sprachen!A424,0,'Informazioni generali'!$B$4-1,1,1)</f>
        <v>Materiale e prestazioni di terzi</v>
      </c>
      <c r="C71" s="105" t="s">
        <v>24</v>
      </c>
      <c r="D71" s="116"/>
      <c r="E71" s="252"/>
      <c r="F71" s="252"/>
      <c r="G71" s="252"/>
      <c r="H71" s="585"/>
      <c r="I71" s="649"/>
      <c r="J71" s="649"/>
      <c r="K71" s="586"/>
      <c r="L71" s="586"/>
      <c r="M71" s="663"/>
      <c r="N71" s="663"/>
      <c r="O71" s="663"/>
      <c r="P71" s="663"/>
      <c r="Q71" s="663"/>
      <c r="R71" s="663"/>
      <c r="S71" s="663"/>
      <c r="T71" s="663"/>
      <c r="U71" s="663"/>
      <c r="V71" s="346"/>
      <c r="W71" s="207"/>
      <c r="X71" s="346" t="s">
        <v>179</v>
      </c>
      <c r="Y71" s="472" t="s">
        <v>179</v>
      </c>
      <c r="AA71">
        <f t="shared" si="6"/>
        <v>50</v>
      </c>
    </row>
    <row r="72" spans="1:27" x14ac:dyDescent="0.25">
      <c r="A72" s="464" t="str">
        <f t="shared" ca="1" si="5"/>
        <v>IE2 / 51</v>
      </c>
      <c r="B72" s="98" t="str">
        <f ca="1">OFFSET(Sprachen!A425,0,'Informazioni generali'!$B$4-1,1,1)</f>
        <v>Costi per il personale</v>
      </c>
      <c r="C72" s="105" t="s">
        <v>24</v>
      </c>
      <c r="D72" s="116"/>
      <c r="E72" s="508"/>
      <c r="F72" s="508"/>
      <c r="G72" s="508"/>
      <c r="H72" s="585"/>
      <c r="I72" s="649"/>
      <c r="J72" s="649"/>
      <c r="K72" s="586"/>
      <c r="L72" s="586"/>
      <c r="M72" s="663"/>
      <c r="N72" s="663"/>
      <c r="O72" s="663"/>
      <c r="P72" s="663"/>
      <c r="Q72" s="663"/>
      <c r="R72" s="663"/>
      <c r="S72" s="663"/>
      <c r="T72" s="663"/>
      <c r="U72" s="663"/>
      <c r="V72" s="346"/>
      <c r="W72" s="207"/>
      <c r="X72" s="346" t="s">
        <v>179</v>
      </c>
      <c r="Y72" s="472" t="s">
        <v>179</v>
      </c>
      <c r="AA72">
        <f t="shared" si="6"/>
        <v>51</v>
      </c>
    </row>
    <row r="73" spans="1:27" x14ac:dyDescent="0.25">
      <c r="A73" s="464" t="str">
        <f ca="1">CONCATENATE($A$2," / ",AA73)</f>
        <v>IE2 / 52</v>
      </c>
      <c r="B73" s="98" t="str">
        <f ca="1">OFFSET(Sprachen!A426,0,'Informazioni generali'!$B$4-1,1,1)</f>
        <v>Altri costi d'esercizio (incl. GO)</v>
      </c>
      <c r="C73" s="105" t="s">
        <v>24</v>
      </c>
      <c r="D73" s="116"/>
      <c r="E73" s="509"/>
      <c r="F73" s="509"/>
      <c r="G73" s="509"/>
      <c r="H73" s="174" t="s">
        <v>1812</v>
      </c>
      <c r="I73" s="748" t="str">
        <f ca="1">OFFSET(Sprachen!A430,0,'Informazioni generali'!$B$4-1,1,1)</f>
        <v>Tetto massimo [ct./kWh]</v>
      </c>
      <c r="J73" s="748"/>
      <c r="K73" s="750" t="str" cm="1">
        <f t="array" ref="K73">IFERROR(_xlfn.IFS(K70="Laufwasserkraftwerk",0.4,K70="Centrale au fil de l’eau",0.4,K70="Centrale ad acqua fluente",0.4,K70="Speicher-, Pumpspeicher- oder Umwälzkraftwerk",0.55,K70="Centrale à accumulation, à pompage-turbinage ou à pompage-turbinage pur",0.55,K70="Centrale ad accumulazione, ad accumulazione con pompaggio o di pompaggio-turbinaggio",0.55),"")</f>
        <v/>
      </c>
      <c r="L73" s="750"/>
      <c r="M73" s="663"/>
      <c r="N73" s="663"/>
      <c r="O73" s="663"/>
      <c r="P73" s="663"/>
      <c r="Q73" s="663"/>
      <c r="R73" s="663"/>
      <c r="S73" s="663"/>
      <c r="T73" s="663"/>
      <c r="U73" s="663"/>
      <c r="V73" s="346"/>
      <c r="W73" s="207"/>
      <c r="X73" s="346" t="s">
        <v>179</v>
      </c>
      <c r="Y73" s="472" t="s">
        <v>179</v>
      </c>
      <c r="AA73">
        <f>AA72+1</f>
        <v>52</v>
      </c>
    </row>
    <row r="74" spans="1:27" ht="13" x14ac:dyDescent="0.3">
      <c r="A74" s="464" t="str">
        <f ca="1">CONCATENATE($A$2," / ",AA74)</f>
        <v>IE2 / 54</v>
      </c>
      <c r="B74" s="98" t="str">
        <f ca="1">OFFSET(Sprachen!A427,0,'Informazioni generali'!$B$4-1,1,1)</f>
        <v>Totale costi d'esercizio</v>
      </c>
      <c r="C74" s="105" t="s">
        <v>24</v>
      </c>
      <c r="D74" s="566">
        <f ca="1">SUM(D68:D73)-SUM(D63:G65)+K74</f>
        <v>0</v>
      </c>
      <c r="E74" s="249"/>
      <c r="F74" s="249"/>
      <c r="G74" s="249"/>
      <c r="H74" s="174" t="s">
        <v>1813</v>
      </c>
      <c r="I74" s="748" t="str">
        <f ca="1">OFFSET(Sprachen!A431,0,'Informazioni generali'!$B$4-1,1,1)</f>
        <v>Overhead imputabile</v>
      </c>
      <c r="J74" s="748"/>
      <c r="K74" s="747">
        <f>IFERROR(MIN(K73/100*D36*10^6,K67),)</f>
        <v>0</v>
      </c>
      <c r="L74" s="747"/>
      <c r="M74" s="671"/>
      <c r="N74" s="671"/>
      <c r="O74" s="671"/>
      <c r="P74" s="671"/>
      <c r="Q74" s="671"/>
      <c r="R74" s="671"/>
      <c r="S74" s="671"/>
      <c r="T74" s="671"/>
      <c r="U74" s="671"/>
      <c r="V74" s="346"/>
      <c r="W74" s="207"/>
      <c r="X74" s="346" t="s">
        <v>179</v>
      </c>
      <c r="Y74" s="472" t="s">
        <v>428</v>
      </c>
      <c r="AA74" s="511">
        <f>AA73+2</f>
        <v>54</v>
      </c>
    </row>
    <row r="75" spans="1:27" ht="15.5" x14ac:dyDescent="0.35">
      <c r="A75" s="483"/>
      <c r="B75" s="484"/>
      <c r="C75" s="484"/>
      <c r="D75" s="484"/>
      <c r="E75" s="484"/>
      <c r="F75" s="484"/>
      <c r="G75" s="484"/>
      <c r="H75" s="484"/>
      <c r="I75" s="484"/>
      <c r="J75" s="484"/>
      <c r="K75" s="484"/>
      <c r="L75" s="484"/>
      <c r="M75" s="484"/>
      <c r="N75" s="484"/>
      <c r="O75" s="484"/>
      <c r="P75" s="484"/>
      <c r="Q75" s="484"/>
      <c r="R75" s="484"/>
      <c r="S75" s="484"/>
      <c r="T75" s="484"/>
      <c r="U75" s="484"/>
      <c r="V75" s="484"/>
      <c r="W75" s="485"/>
      <c r="X75" s="484"/>
      <c r="Y75" s="484"/>
    </row>
    <row r="76" spans="1:27" ht="26" x14ac:dyDescent="0.25">
      <c r="A76" s="512"/>
      <c r="B76" s="513" t="str">
        <f ca="1">OFFSET(Sprachen!A432,0,'Informazioni generali'!$B$4-1,1,1)</f>
        <v>B2. Costi del capitale</v>
      </c>
      <c r="C76" s="465"/>
      <c r="D76" s="460">
        <v>2024</v>
      </c>
      <c r="E76" s="514"/>
      <c r="F76" s="514"/>
      <c r="G76" s="514"/>
      <c r="H76" s="460">
        <f>D76-1</f>
        <v>2023</v>
      </c>
      <c r="I76" s="460">
        <f>H76-1</f>
        <v>2022</v>
      </c>
      <c r="J76" s="460">
        <f t="shared" ref="J76:K76" si="7">I76-1</f>
        <v>2021</v>
      </c>
      <c r="K76" s="460">
        <f t="shared" si="7"/>
        <v>2020</v>
      </c>
      <c r="L76" s="682" t="str">
        <f ca="1">H61</f>
        <v>Commenti UFE</v>
      </c>
      <c r="M76" s="683"/>
      <c r="N76" s="683"/>
      <c r="O76" s="683"/>
      <c r="P76" s="684"/>
      <c r="Q76" s="668" t="str">
        <f ca="1">M61</f>
        <v>Commenti richiedente</v>
      </c>
      <c r="R76" s="669"/>
      <c r="S76" s="669"/>
      <c r="T76" s="669"/>
      <c r="U76" s="670"/>
      <c r="V76" s="454" t="str">
        <f ca="1">V61</f>
        <v>Esame plausiblità</v>
      </c>
      <c r="W76" s="454" t="str">
        <f ca="1">W61</f>
        <v>Osservazioni plausibilità</v>
      </c>
      <c r="X76" s="454" t="str">
        <f ca="1">X61</f>
        <v>Esame materiale</v>
      </c>
      <c r="Y76" s="454" t="str">
        <f ca="1">Y61</f>
        <v>Commenti esame materiale</v>
      </c>
    </row>
    <row r="77" spans="1:27" ht="39" customHeight="1" x14ac:dyDescent="0.25">
      <c r="A77" s="464" t="str">
        <f t="shared" ref="A77:A87" ca="1" si="8">CONCATENATE($A$2," / ",AA77)</f>
        <v>IE2 / 55</v>
      </c>
      <c r="B77" s="98" t="str">
        <f ca="1">OFFSET(Sprachen!A433,0,'Informazioni generali'!$B$4-1,1,1)</f>
        <v>Prassi di ammortamento</v>
      </c>
      <c r="C77" s="467"/>
      <c r="D77" s="355"/>
      <c r="E77" s="356"/>
      <c r="F77" s="356"/>
      <c r="G77" s="356"/>
      <c r="H77" s="117"/>
      <c r="I77" s="117"/>
      <c r="J77" s="117"/>
      <c r="K77" s="117"/>
      <c r="L77" s="574" t="str">
        <f ca="1">CONCATENATE(OFFSET(Sprachen!A501,0,'Informazioni generali'!$B$4-1,1,1)," 5.",$A$2,".7")</f>
        <v>Riportare i valori con segno positivo per tutti i tipi di costo. Il segno iniziale sarà coretto nella formula. Valori negativi rappresentano ricavi o costi negativi. In caso di dati divergenti rispetto al rapporto di gestione occorre compilare il modulo dell'allegato A.5.x.7 5.IE2.7</v>
      </c>
      <c r="M77" s="575"/>
      <c r="N77" s="575"/>
      <c r="O77" s="575"/>
      <c r="P77" s="576"/>
      <c r="Q77" s="663"/>
      <c r="R77" s="663"/>
      <c r="S77" s="663"/>
      <c r="T77" s="663"/>
      <c r="U77" s="663"/>
      <c r="V77" s="346"/>
      <c r="W77" s="207"/>
      <c r="X77" s="346" t="s">
        <v>179</v>
      </c>
      <c r="Y77" s="110"/>
      <c r="AA77">
        <f>AA74+1</f>
        <v>55</v>
      </c>
    </row>
    <row r="78" spans="1:27" ht="22.5" customHeight="1" x14ac:dyDescent="0.25">
      <c r="A78" s="464" t="str">
        <f t="shared" ca="1" si="8"/>
        <v>IE2 / 56</v>
      </c>
      <c r="B78" s="98" t="str">
        <f ca="1">OFFSET(Sprachen!A434,0,'Informazioni generali'!$B$4-1,1,1)</f>
        <v>Ammortamenti ordinari</v>
      </c>
      <c r="C78" s="467" t="s">
        <v>24</v>
      </c>
      <c r="D78" s="118"/>
      <c r="E78" s="250"/>
      <c r="F78" s="250"/>
      <c r="G78" s="250"/>
      <c r="H78" s="118"/>
      <c r="I78" s="118"/>
      <c r="J78" s="118"/>
      <c r="K78" s="118"/>
      <c r="L78" s="577"/>
      <c r="M78" s="573"/>
      <c r="N78" s="573"/>
      <c r="O78" s="573"/>
      <c r="P78" s="578"/>
      <c r="Q78" s="663"/>
      <c r="R78" s="663"/>
      <c r="S78" s="663"/>
      <c r="T78" s="663"/>
      <c r="U78" s="663"/>
      <c r="V78" s="346"/>
      <c r="W78" s="207"/>
      <c r="X78" s="346" t="s">
        <v>179</v>
      </c>
      <c r="Y78" s="110"/>
      <c r="AA78">
        <f>AA77+1</f>
        <v>56</v>
      </c>
    </row>
    <row r="79" spans="1:27" ht="22.5" customHeight="1" x14ac:dyDescent="0.25">
      <c r="A79" s="464" t="str">
        <f t="shared" ca="1" si="8"/>
        <v>IE2 / 57</v>
      </c>
      <c r="B79" s="98" t="str">
        <f ca="1">OFFSET(Sprachen!A435,0,'Informazioni generali'!$B$4-1,1,1)</f>
        <v>Ammortamenti straordinari</v>
      </c>
      <c r="C79" s="467" t="s">
        <v>24</v>
      </c>
      <c r="D79" s="116"/>
      <c r="E79" s="246"/>
      <c r="F79" s="246"/>
      <c r="G79" s="246"/>
      <c r="H79" s="119"/>
      <c r="I79" s="119"/>
      <c r="J79" s="119"/>
      <c r="K79" s="119"/>
      <c r="L79" s="577"/>
      <c r="M79" s="573"/>
      <c r="N79" s="573"/>
      <c r="O79" s="573"/>
      <c r="P79" s="578"/>
      <c r="Q79" s="663"/>
      <c r="R79" s="663"/>
      <c r="S79" s="663"/>
      <c r="T79" s="663"/>
      <c r="U79" s="663"/>
      <c r="V79" s="346"/>
      <c r="W79" s="207"/>
      <c r="X79" s="346" t="s">
        <v>179</v>
      </c>
      <c r="Y79" s="110"/>
      <c r="AA79">
        <f t="shared" ref="AA79:AA87" si="9">AA78+1</f>
        <v>57</v>
      </c>
    </row>
    <row r="80" spans="1:27" ht="25" x14ac:dyDescent="0.25">
      <c r="A80" s="464" t="str">
        <f t="shared" ca="1" si="8"/>
        <v>IE2 / 58</v>
      </c>
      <c r="B80" s="98" t="str">
        <f ca="1">OFFSET(Sprachen!A436,0,'Informazioni generali'!$B$4-1,1,1)</f>
        <v>Valore residuo immobilizzazioni materiali per 30.09.2024 o 31.12.2024</v>
      </c>
      <c r="C80" s="467" t="s">
        <v>24</v>
      </c>
      <c r="D80" s="116"/>
      <c r="E80" s="515"/>
      <c r="F80" s="515"/>
      <c r="G80" s="515"/>
      <c r="H80" s="516"/>
      <c r="I80" s="517"/>
      <c r="J80" s="518"/>
      <c r="K80" s="519"/>
      <c r="L80" s="680" t="s">
        <v>597</v>
      </c>
      <c r="M80" s="680"/>
      <c r="N80" s="680"/>
      <c r="O80" s="680"/>
      <c r="P80" s="681"/>
      <c r="Q80" s="663"/>
      <c r="R80" s="663"/>
      <c r="S80" s="663"/>
      <c r="T80" s="663"/>
      <c r="U80" s="663"/>
      <c r="V80" s="346"/>
      <c r="W80" s="207"/>
      <c r="X80" s="346" t="s">
        <v>179</v>
      </c>
      <c r="Y80" s="110"/>
      <c r="AA80">
        <f t="shared" si="9"/>
        <v>58</v>
      </c>
    </row>
    <row r="81" spans="1:27" ht="31.5" customHeight="1" x14ac:dyDescent="0.25">
      <c r="A81" s="464" t="str">
        <f t="shared" ca="1" si="8"/>
        <v>IE2 / 59</v>
      </c>
      <c r="B81" s="98" t="str">
        <f ca="1">OFFSET(Sprachen!A437,0,'Informazioni generali'!$B$4-1,1,1)</f>
        <v>Valore residuo immobilizzazioni immateriali imputabili per 30.09.2024 o per 31.12.2024</v>
      </c>
      <c r="C81" s="467" t="s">
        <v>24</v>
      </c>
      <c r="D81" s="116"/>
      <c r="E81" s="515"/>
      <c r="F81" s="515"/>
      <c r="G81" s="515"/>
      <c r="H81" s="520"/>
      <c r="I81" s="10"/>
      <c r="J81" s="39"/>
      <c r="K81" s="521"/>
      <c r="L81" s="672" t="str">
        <f ca="1">OFFSET(Sprachen!A503,0,'Informazioni generali'!$B$4-1,1,1)</f>
        <v>Possono essere presi in considerazione i valori residui delle concessioni.</v>
      </c>
      <c r="M81" s="673"/>
      <c r="N81" s="673"/>
      <c r="O81" s="673"/>
      <c r="P81" s="673"/>
      <c r="Q81" s="663"/>
      <c r="R81" s="663"/>
      <c r="S81" s="663"/>
      <c r="T81" s="663"/>
      <c r="U81" s="663"/>
      <c r="V81" s="346"/>
      <c r="W81" s="207"/>
      <c r="X81" s="346" t="s">
        <v>179</v>
      </c>
      <c r="Y81" s="110"/>
      <c r="AA81">
        <f t="shared" si="9"/>
        <v>59</v>
      </c>
    </row>
    <row r="82" spans="1:27" x14ac:dyDescent="0.25">
      <c r="A82" s="464" t="str">
        <f t="shared" ca="1" si="8"/>
        <v>IE2 / 60</v>
      </c>
      <c r="B82" s="98" t="str">
        <f ca="1">OFFSET(Sprachen!A438,0,'Informazioni generali'!$B$4-1,1,1)</f>
        <v>Capitale circolante impianto</v>
      </c>
      <c r="C82" s="467" t="s">
        <v>24</v>
      </c>
      <c r="D82" s="116"/>
      <c r="E82" s="515"/>
      <c r="F82" s="515"/>
      <c r="G82" s="515"/>
      <c r="H82" s="522"/>
      <c r="I82" s="523"/>
      <c r="J82" s="524"/>
      <c r="K82" s="525"/>
      <c r="L82" s="685"/>
      <c r="M82" s="685"/>
      <c r="N82" s="685"/>
      <c r="O82" s="685"/>
      <c r="P82" s="659"/>
      <c r="Q82" s="663"/>
      <c r="R82" s="663"/>
      <c r="S82" s="663"/>
      <c r="T82" s="663"/>
      <c r="U82" s="663"/>
      <c r="V82" s="346"/>
      <c r="W82" s="207"/>
      <c r="X82" s="346" t="s">
        <v>179</v>
      </c>
      <c r="Y82" s="110"/>
      <c r="AA82">
        <f t="shared" si="9"/>
        <v>60</v>
      </c>
    </row>
    <row r="83" spans="1:27" ht="33" customHeight="1" x14ac:dyDescent="0.25">
      <c r="A83" s="464" t="str">
        <f t="shared" ca="1" si="8"/>
        <v>IE2 / 61</v>
      </c>
      <c r="B83" s="98" t="str">
        <f ca="1">OFFSET(Sprachen!A439,0,'Informazioni generali'!$B$4-1,1,1)</f>
        <v>Debiti a breve termine dell'impianto</v>
      </c>
      <c r="C83" s="467" t="s">
        <v>24</v>
      </c>
      <c r="D83" s="116"/>
      <c r="E83" s="515"/>
      <c r="F83" s="515"/>
      <c r="G83" s="515"/>
      <c r="H83" s="567" t="str">
        <f ca="1">OFFSET(Sprachen!A504,0,'Informazioni generali'!$B$4-1,1,1)</f>
        <v>Occorre indicare prestiti a breve termine che non producono interessi. Capitali a breve termine che producono interessi (tra cui anche prestiti a lungo termine con scadenza entro un anno) non devono essere indicati. Cfr. direttiva n. 3.2.2.</v>
      </c>
      <c r="I83" s="568"/>
      <c r="J83" s="568"/>
      <c r="K83" s="568"/>
      <c r="L83" s="568"/>
      <c r="M83" s="568"/>
      <c r="N83" s="568"/>
      <c r="O83" s="568"/>
      <c r="P83" s="569"/>
      <c r="Q83" s="663"/>
      <c r="R83" s="663"/>
      <c r="S83" s="663"/>
      <c r="T83" s="663"/>
      <c r="U83" s="663"/>
      <c r="V83" s="346"/>
      <c r="W83" s="207"/>
      <c r="X83" s="346" t="s">
        <v>179</v>
      </c>
      <c r="Y83" s="110"/>
      <c r="AA83">
        <f t="shared" si="9"/>
        <v>61</v>
      </c>
    </row>
    <row r="84" spans="1:27" ht="32.25" customHeight="1" x14ac:dyDescent="0.25">
      <c r="A84" s="464" t="str">
        <f t="shared" ca="1" si="8"/>
        <v>IE2 / 62</v>
      </c>
      <c r="B84" s="98" t="str">
        <f ca="1">OFFSET(Sprachen!A440,0,'Informazioni generali'!$B$4-1,1,1)</f>
        <v>Capitale circolante netto</v>
      </c>
      <c r="C84" s="467" t="s">
        <v>24</v>
      </c>
      <c r="D84" s="526">
        <f>D82-D83</f>
        <v>0</v>
      </c>
      <c r="E84" s="245"/>
      <c r="F84" s="245"/>
      <c r="G84" s="245"/>
      <c r="H84" s="649" t="str">
        <f ca="1">OFFSET(Sprachen!A505,0,'Informazioni generali'!$B$4-1,1,1)</f>
        <v>Secondo la direttiva n. 3.2.2. il capitale circolante netto (capitale circolante meno il capitale di terzi a breve termine che non produce interessi) è necessario per l'esercizio e può essere preso in considerazione nella domanda.</v>
      </c>
      <c r="I84" s="649"/>
      <c r="J84" s="649"/>
      <c r="K84" s="649"/>
      <c r="L84" s="649"/>
      <c r="M84" s="649"/>
      <c r="N84" s="649"/>
      <c r="O84" s="649"/>
      <c r="P84" s="649"/>
      <c r="Q84" s="663"/>
      <c r="R84" s="663"/>
      <c r="S84" s="663"/>
      <c r="T84" s="663"/>
      <c r="U84" s="663"/>
      <c r="V84" s="214"/>
      <c r="W84" s="209"/>
      <c r="X84" s="214"/>
      <c r="Y84" s="494"/>
      <c r="AA84">
        <f t="shared" si="9"/>
        <v>62</v>
      </c>
    </row>
    <row r="85" spans="1:27" x14ac:dyDescent="0.25">
      <c r="A85" s="464" t="str">
        <f t="shared" ca="1" si="8"/>
        <v>IE2 / 63</v>
      </c>
      <c r="B85" s="98" t="str">
        <f ca="1">OFFSET(Sprachen!A441,0,'Informazioni generali'!$B$4-1,1,1)</f>
        <v>WACC</v>
      </c>
      <c r="C85" s="467" t="s">
        <v>4</v>
      </c>
      <c r="D85" s="527">
        <v>5.0999999999999997E-2</v>
      </c>
      <c r="E85" s="528"/>
      <c r="F85" s="528"/>
      <c r="G85" s="528"/>
      <c r="H85" s="656"/>
      <c r="I85" s="657"/>
      <c r="J85" s="657"/>
      <c r="K85" s="657"/>
      <c r="L85" s="657"/>
      <c r="M85" s="657"/>
      <c r="N85" s="657"/>
      <c r="O85" s="657"/>
      <c r="P85" s="658"/>
      <c r="Q85" s="663"/>
      <c r="R85" s="663"/>
      <c r="S85" s="663"/>
      <c r="T85" s="663"/>
      <c r="U85" s="663"/>
      <c r="V85" s="214"/>
      <c r="W85" s="209"/>
      <c r="X85" s="214"/>
      <c r="Y85" s="494"/>
      <c r="AA85">
        <f t="shared" si="9"/>
        <v>63</v>
      </c>
    </row>
    <row r="86" spans="1:27" x14ac:dyDescent="0.25">
      <c r="A86" s="464" t="str">
        <f t="shared" ca="1" si="8"/>
        <v>IE2 / 64</v>
      </c>
      <c r="B86" s="98" t="str">
        <f ca="1">OFFSET(Sprachen!A442,0,'Informazioni generali'!$B$4-1,1,1)</f>
        <v>Costi calcolatori del capitale</v>
      </c>
      <c r="C86" s="467" t="s">
        <v>24</v>
      </c>
      <c r="D86" s="526">
        <f>(D80+D81+D84)*D85</f>
        <v>0</v>
      </c>
      <c r="E86" s="245"/>
      <c r="F86" s="245"/>
      <c r="G86" s="245"/>
      <c r="H86" s="656"/>
      <c r="I86" s="657"/>
      <c r="J86" s="657"/>
      <c r="K86" s="657"/>
      <c r="L86" s="657"/>
      <c r="M86" s="657"/>
      <c r="N86" s="657"/>
      <c r="O86" s="657"/>
      <c r="P86" s="658"/>
      <c r="Q86" s="663"/>
      <c r="R86" s="663"/>
      <c r="S86" s="663"/>
      <c r="T86" s="663"/>
      <c r="U86" s="663"/>
      <c r="V86" s="214"/>
      <c r="W86" s="209"/>
      <c r="X86" s="214"/>
      <c r="Y86" s="494"/>
      <c r="AA86">
        <f t="shared" si="9"/>
        <v>64</v>
      </c>
    </row>
    <row r="87" spans="1:27" x14ac:dyDescent="0.25">
      <c r="A87" s="464" t="str">
        <f t="shared" ca="1" si="8"/>
        <v>IE2 / 65</v>
      </c>
      <c r="B87" s="98" t="str">
        <f ca="1">OFFSET(Sprachen!A443,0,'Informazioni generali'!$B$4-1,1,1)</f>
        <v xml:space="preserve">Totale costi del capitale computabili </v>
      </c>
      <c r="C87" s="467" t="s">
        <v>24</v>
      </c>
      <c r="D87" s="526">
        <f>D86+D78</f>
        <v>0</v>
      </c>
      <c r="E87" s="245"/>
      <c r="F87" s="245"/>
      <c r="G87" s="245"/>
      <c r="H87" s="656"/>
      <c r="I87" s="657"/>
      <c r="J87" s="657"/>
      <c r="K87" s="657"/>
      <c r="L87" s="657"/>
      <c r="M87" s="657"/>
      <c r="N87" s="657"/>
      <c r="O87" s="657"/>
      <c r="P87" s="658"/>
      <c r="Q87" s="663"/>
      <c r="R87" s="663"/>
      <c r="S87" s="663"/>
      <c r="T87" s="663"/>
      <c r="U87" s="663"/>
      <c r="V87" s="346"/>
      <c r="W87" s="207"/>
      <c r="X87" s="346" t="s">
        <v>179</v>
      </c>
      <c r="Y87" s="472" t="s">
        <v>428</v>
      </c>
      <c r="AA87">
        <f t="shared" si="9"/>
        <v>65</v>
      </c>
    </row>
    <row r="88" spans="1:27" ht="15.5" x14ac:dyDescent="0.35">
      <c r="A88" s="483"/>
      <c r="B88" s="484"/>
      <c r="C88" s="484"/>
      <c r="D88" s="484"/>
      <c r="E88" s="484"/>
      <c r="F88" s="484"/>
      <c r="G88" s="484"/>
      <c r="H88" s="484"/>
      <c r="I88" s="484"/>
      <c r="J88" s="484"/>
      <c r="K88" s="484"/>
      <c r="L88" s="484"/>
      <c r="M88" s="484"/>
      <c r="N88" s="484"/>
      <c r="O88" s="484"/>
      <c r="P88" s="484"/>
      <c r="Q88" s="484"/>
      <c r="R88" s="484"/>
      <c r="S88" s="484"/>
      <c r="T88" s="484"/>
      <c r="U88" s="484"/>
      <c r="V88" s="484"/>
      <c r="W88" s="485"/>
      <c r="X88" s="484"/>
      <c r="Y88" s="484"/>
    </row>
    <row r="89" spans="1:27" ht="26" x14ac:dyDescent="0.25">
      <c r="A89" s="464"/>
      <c r="B89" s="487" t="str">
        <f ca="1">OFFSET(Sprachen!A444,0,'Informazioni generali'!$B$4-1,1,1)</f>
        <v>B3. Abgaben und Steuern</v>
      </c>
      <c r="C89" s="467"/>
      <c r="D89" s="529"/>
      <c r="E89" s="530"/>
      <c r="F89" s="530"/>
      <c r="G89" s="530"/>
      <c r="H89" s="648" t="str">
        <f ca="1">L76</f>
        <v>Commenti UFE</v>
      </c>
      <c r="I89" s="648"/>
      <c r="J89" s="648"/>
      <c r="K89" s="648"/>
      <c r="L89" s="648"/>
      <c r="M89" s="677" t="str">
        <f ca="1">Q76</f>
        <v>Commenti richiedente</v>
      </c>
      <c r="N89" s="677"/>
      <c r="O89" s="677"/>
      <c r="P89" s="677"/>
      <c r="Q89" s="677"/>
      <c r="R89" s="677"/>
      <c r="S89" s="677"/>
      <c r="T89" s="677"/>
      <c r="U89" s="677"/>
      <c r="V89" s="454" t="str">
        <f ca="1">V76</f>
        <v>Esame plausiblità</v>
      </c>
      <c r="W89" s="454" t="str">
        <f ca="1">W76</f>
        <v>Osservazioni plausibilità</v>
      </c>
      <c r="X89" s="454" t="str">
        <f ca="1">X76</f>
        <v>Esame materiale</v>
      </c>
      <c r="Y89" s="454" t="str">
        <f ca="1">Y76</f>
        <v>Commenti esame materiale</v>
      </c>
    </row>
    <row r="90" spans="1:27" ht="25" x14ac:dyDescent="0.25">
      <c r="A90" s="464" t="str">
        <f t="shared" ref="A90:A102" ca="1" si="10">CONCATENATE($A$2," / ",AA90)</f>
        <v>IE2 / 66</v>
      </c>
      <c r="B90" s="98" t="str">
        <f ca="1">OFFSET(Sprachen!A445,0,'Informazioni generali'!$B$4-1,1,1)</f>
        <v xml:space="preserve">Ricavo non realizzato per la fornitura d'energia a titolo gratuito o a un canone ridotto </v>
      </c>
      <c r="C90" s="467" t="s">
        <v>24</v>
      </c>
      <c r="D90" s="116"/>
      <c r="E90" s="531"/>
      <c r="F90" s="531"/>
      <c r="G90" s="531"/>
      <c r="H90" s="646"/>
      <c r="I90" s="646"/>
      <c r="J90" s="646"/>
      <c r="K90" s="646"/>
      <c r="L90" s="646"/>
      <c r="M90" s="586"/>
      <c r="N90" s="586"/>
      <c r="O90" s="586"/>
      <c r="P90" s="586"/>
      <c r="Q90" s="586"/>
      <c r="R90" s="586"/>
      <c r="S90" s="586"/>
      <c r="T90" s="586"/>
      <c r="U90" s="586"/>
      <c r="V90" s="346"/>
      <c r="W90" s="207"/>
      <c r="X90" s="346" t="s">
        <v>179</v>
      </c>
      <c r="Y90" s="44"/>
      <c r="AA90">
        <f>AA87+1</f>
        <v>66</v>
      </c>
    </row>
    <row r="91" spans="1:27" x14ac:dyDescent="0.25">
      <c r="A91" s="464" t="str">
        <f t="shared" ca="1" si="10"/>
        <v>IE2 / 67</v>
      </c>
      <c r="B91" s="98" t="str">
        <f ca="1">OFFSET(Sprachen!A446,0,'Informazioni generali'!$B$4-1,1,1)</f>
        <v>Oneri per prestazioni in concessione</v>
      </c>
      <c r="C91" s="467" t="s">
        <v>24</v>
      </c>
      <c r="D91" s="116"/>
      <c r="E91" s="531"/>
      <c r="F91" s="531"/>
      <c r="G91" s="531"/>
      <c r="H91" s="646" t="str">
        <f ca="1">OFFSET(Sprachen!A506,0,'Informazioni generali'!$B$4-1,1,1)</f>
        <v>Da considerare</v>
      </c>
      <c r="I91" s="646"/>
      <c r="J91" s="646"/>
      <c r="K91" s="646"/>
      <c r="L91" s="646"/>
      <c r="M91" s="586"/>
      <c r="N91" s="586"/>
      <c r="O91" s="586"/>
      <c r="P91" s="586"/>
      <c r="Q91" s="586"/>
      <c r="R91" s="586"/>
      <c r="S91" s="586"/>
      <c r="T91" s="586"/>
      <c r="U91" s="586"/>
      <c r="V91" s="346"/>
      <c r="W91" s="207"/>
      <c r="X91" s="346" t="s">
        <v>179</v>
      </c>
      <c r="Y91" s="44"/>
      <c r="AA91">
        <f t="shared" ref="AA91:AA99" si="11">AA90+1</f>
        <v>67</v>
      </c>
    </row>
    <row r="92" spans="1:27" x14ac:dyDescent="0.25">
      <c r="A92" s="464" t="str">
        <f t="shared" ca="1" si="10"/>
        <v>IE2 / 68</v>
      </c>
      <c r="B92" s="98" t="str">
        <f ca="1">OFFSET(Sprachen!A447,0,'Informazioni generali'!$B$4-1,1,1)</f>
        <v>Imposte sull'utile società partner</v>
      </c>
      <c r="C92" s="467" t="s">
        <v>24</v>
      </c>
      <c r="D92" s="116"/>
      <c r="E92" s="515"/>
      <c r="F92" s="515"/>
      <c r="G92" s="515"/>
      <c r="H92" s="646" t="str">
        <f ca="1">OFFSET(Sprachen!A507,0,'Informazioni generali'!$B$4-1,1,1)</f>
        <v xml:space="preserve">Non è computabile. È indicato esclusivamente per motivi di completezza. </v>
      </c>
      <c r="I92" s="646"/>
      <c r="J92" s="646"/>
      <c r="K92" s="646"/>
      <c r="L92" s="646"/>
      <c r="M92" s="586"/>
      <c r="N92" s="586"/>
      <c r="O92" s="586"/>
      <c r="P92" s="586"/>
      <c r="Q92" s="586"/>
      <c r="R92" s="586"/>
      <c r="S92" s="586"/>
      <c r="T92" s="586"/>
      <c r="U92" s="586"/>
      <c r="V92" s="346"/>
      <c r="W92" s="207"/>
      <c r="X92" s="346" t="s">
        <v>179</v>
      </c>
      <c r="Y92" s="44"/>
      <c r="AA92">
        <f t="shared" si="11"/>
        <v>68</v>
      </c>
    </row>
    <row r="93" spans="1:27" ht="49.5" customHeight="1" x14ac:dyDescent="0.25">
      <c r="A93" s="464" t="str">
        <f t="shared" ca="1" si="10"/>
        <v>IE2 / 69</v>
      </c>
      <c r="B93" s="98" t="str">
        <f ca="1">OFFSET(Sprachen!A448,0,'Informazioni generali'!$B$4-1,1,1)</f>
        <v>Imposte sull'utile computabili ai sensi dell'articolo 90 OPEn</v>
      </c>
      <c r="C93" s="467" t="s">
        <v>24</v>
      </c>
      <c r="D93" s="116"/>
      <c r="E93" s="531"/>
      <c r="F93" s="531"/>
      <c r="G93" s="531"/>
      <c r="H93" s="649" t="str">
        <f ca="1">OFFSET(Sprachen!A508,0,'Informazioni generali'!$B$4-1,1,1)</f>
        <v>Se si ritiene che le imposte sull'utile debbano essere computabili, si prega di allegare la motivazione per la quale sussistono degli utili effettivi nonostante la differenza tra costi di produzione e prezzi di mercato.</v>
      </c>
      <c r="I93" s="649"/>
      <c r="J93" s="649"/>
      <c r="K93" s="649"/>
      <c r="L93" s="649"/>
      <c r="M93" s="586"/>
      <c r="N93" s="586"/>
      <c r="O93" s="586"/>
      <c r="P93" s="586"/>
      <c r="Q93" s="586"/>
      <c r="R93" s="586"/>
      <c r="S93" s="586"/>
      <c r="T93" s="586"/>
      <c r="U93" s="586"/>
      <c r="V93" s="346"/>
      <c r="W93" s="207"/>
      <c r="X93" s="346" t="s">
        <v>179</v>
      </c>
      <c r="Y93" s="44"/>
      <c r="AA93">
        <f t="shared" si="11"/>
        <v>69</v>
      </c>
    </row>
    <row r="94" spans="1:27" x14ac:dyDescent="0.25">
      <c r="A94" s="464" t="str">
        <f t="shared" ca="1" si="10"/>
        <v>IE2 / 70</v>
      </c>
      <c r="B94" s="98" t="str">
        <f ca="1">OFFSET(Sprachen!A449,0,'Informazioni generali'!$B$4-1,1,1)</f>
        <v>Imposte sul capitale</v>
      </c>
      <c r="C94" s="467" t="s">
        <v>24</v>
      </c>
      <c r="D94" s="118"/>
      <c r="E94" s="515"/>
      <c r="F94" s="515"/>
      <c r="G94" s="515"/>
      <c r="H94" s="646"/>
      <c r="I94" s="646"/>
      <c r="J94" s="646"/>
      <c r="K94" s="646"/>
      <c r="L94" s="646"/>
      <c r="M94" s="586"/>
      <c r="N94" s="586"/>
      <c r="O94" s="586"/>
      <c r="P94" s="586"/>
      <c r="Q94" s="586"/>
      <c r="R94" s="586"/>
      <c r="S94" s="586"/>
      <c r="T94" s="586"/>
      <c r="U94" s="586"/>
      <c r="V94" s="346"/>
      <c r="W94" s="207"/>
      <c r="X94" s="346" t="s">
        <v>179</v>
      </c>
      <c r="Y94" s="44"/>
      <c r="AA94">
        <f t="shared" si="11"/>
        <v>70</v>
      </c>
    </row>
    <row r="95" spans="1:27" x14ac:dyDescent="0.25">
      <c r="A95" s="464" t="str">
        <f t="shared" ca="1" si="10"/>
        <v>IE2 / 71</v>
      </c>
      <c r="B95" s="98" t="str">
        <f ca="1">OFFSET(Sprachen!A450,0,'Informazioni generali'!$B$4-1,1,1)</f>
        <v>Altre imposte computabili</v>
      </c>
      <c r="C95" s="467" t="s">
        <v>24</v>
      </c>
      <c r="D95" s="116"/>
      <c r="E95" s="531"/>
      <c r="F95" s="531"/>
      <c r="G95" s="531"/>
      <c r="H95" s="664" t="str">
        <f ca="1">OFFSET(Sprachen!A509,0,'Informazioni generali'!$B$4-1,1,1)</f>
        <v>Imposte sugli immobili. Altre imposte.</v>
      </c>
      <c r="I95" s="664"/>
      <c r="J95" s="664"/>
      <c r="K95" s="664"/>
      <c r="L95" s="664"/>
      <c r="M95" s="586"/>
      <c r="N95" s="586"/>
      <c r="O95" s="586"/>
      <c r="P95" s="586"/>
      <c r="Q95" s="586"/>
      <c r="R95" s="586"/>
      <c r="S95" s="586"/>
      <c r="T95" s="586"/>
      <c r="U95" s="586"/>
      <c r="V95" s="346"/>
      <c r="W95" s="207"/>
      <c r="X95" s="346" t="s">
        <v>179</v>
      </c>
      <c r="Y95" s="44"/>
      <c r="AA95">
        <f t="shared" si="11"/>
        <v>71</v>
      </c>
    </row>
    <row r="96" spans="1:27" ht="25" x14ac:dyDescent="0.25">
      <c r="A96" s="464" t="str">
        <f t="shared" ca="1" si="10"/>
        <v>IE2 / 72</v>
      </c>
      <c r="B96" s="98" t="str">
        <f ca="1">OFFSET(Sprachen!A451,0,'Informazioni generali'!$B$4-1,1,1)</f>
        <v>Canoni d'acqua (incluse le imposte sugli impianti idroelettrici e altre tasse equivalenti)</v>
      </c>
      <c r="C96" s="467" t="s">
        <v>24</v>
      </c>
      <c r="D96" s="116"/>
      <c r="E96" s="515"/>
      <c r="F96" s="515"/>
      <c r="G96" s="515"/>
      <c r="H96" s="646"/>
      <c r="I96" s="646"/>
      <c r="J96" s="646"/>
      <c r="K96" s="646"/>
      <c r="L96" s="646"/>
      <c r="M96" s="586"/>
      <c r="N96" s="586"/>
      <c r="O96" s="586"/>
      <c r="P96" s="586"/>
      <c r="Q96" s="586"/>
      <c r="R96" s="586"/>
      <c r="S96" s="586"/>
      <c r="T96" s="586"/>
      <c r="U96" s="586"/>
      <c r="V96" s="346"/>
      <c r="W96" s="207"/>
      <c r="X96" s="346" t="s">
        <v>179</v>
      </c>
      <c r="Y96" s="44"/>
      <c r="AA96">
        <f t="shared" si="11"/>
        <v>72</v>
      </c>
    </row>
    <row r="97" spans="1:27" ht="13" x14ac:dyDescent="0.25">
      <c r="A97" s="464" t="str">
        <f t="shared" ca="1" si="10"/>
        <v>IE2 / 73</v>
      </c>
      <c r="B97" s="98" t="str">
        <f ca="1">OFFSET(Sprachen!A452,0,'Informazioni generali'!$B$4-1,1,1)</f>
        <v>Totale tasse e imposte</v>
      </c>
      <c r="C97" s="467" t="s">
        <v>24</v>
      </c>
      <c r="D97" s="388">
        <f>D90+D91+D93+D94+D95+D96</f>
        <v>0</v>
      </c>
      <c r="E97" s="251"/>
      <c r="F97" s="251"/>
      <c r="G97" s="251"/>
      <c r="H97" s="647"/>
      <c r="I97" s="647"/>
      <c r="J97" s="647"/>
      <c r="K97" s="647"/>
      <c r="L97" s="647"/>
      <c r="M97" s="586"/>
      <c r="N97" s="586"/>
      <c r="O97" s="586"/>
      <c r="P97" s="586"/>
      <c r="Q97" s="586"/>
      <c r="R97" s="586"/>
      <c r="S97" s="586"/>
      <c r="T97" s="586"/>
      <c r="U97" s="586"/>
      <c r="V97" s="532"/>
      <c r="W97" s="533"/>
      <c r="X97" s="532"/>
      <c r="Y97" s="532"/>
      <c r="AA97">
        <f t="shared" si="11"/>
        <v>73</v>
      </c>
    </row>
    <row r="98" spans="1:27" x14ac:dyDescent="0.25">
      <c r="A98" s="464" t="str">
        <f t="shared" ca="1" si="10"/>
        <v>IE2 / 74</v>
      </c>
      <c r="B98" s="98" t="str">
        <f ca="1">OFFSET(Sprachen!A453,0,'Informazioni generali'!$B$4-1,1,1)</f>
        <v>Utile d’esercizio annuale</v>
      </c>
      <c r="C98" s="467" t="s">
        <v>24</v>
      </c>
      <c r="D98" s="116"/>
      <c r="E98" s="534"/>
      <c r="F98" s="534"/>
      <c r="G98" s="534"/>
      <c r="H98" s="664" t="str">
        <f ca="1">OFFSET(Sprachen!A510,0,'Informazioni generali'!$B$4-1,1,1)</f>
        <v xml:space="preserve">Non è computabile. È indicato esclusivamente per motivi di completezza. </v>
      </c>
      <c r="I98" s="664"/>
      <c r="J98" s="664"/>
      <c r="K98" s="664"/>
      <c r="L98" s="664"/>
      <c r="M98" s="586"/>
      <c r="N98" s="586"/>
      <c r="O98" s="586"/>
      <c r="P98" s="586"/>
      <c r="Q98" s="586"/>
      <c r="R98" s="586"/>
      <c r="S98" s="586"/>
      <c r="T98" s="586"/>
      <c r="U98" s="586"/>
      <c r="V98" s="346"/>
      <c r="W98" s="207"/>
      <c r="X98" s="346" t="s">
        <v>179</v>
      </c>
      <c r="Y98" s="44"/>
      <c r="AA98">
        <f t="shared" si="11"/>
        <v>74</v>
      </c>
    </row>
    <row r="99" spans="1:27" x14ac:dyDescent="0.25">
      <c r="A99" s="464" t="str">
        <f t="shared" ca="1" si="10"/>
        <v>IE2 / 75</v>
      </c>
      <c r="B99" s="98" t="str">
        <f ca="1">OFFSET(Sprachen!A454,0,'Informazioni generali'!$B$4-1,1,1)</f>
        <v>Totale costi di produzione computabili</v>
      </c>
      <c r="C99" s="467" t="s">
        <v>24</v>
      </c>
      <c r="D99" s="111">
        <f ca="1">D74+D87+D97</f>
        <v>0</v>
      </c>
      <c r="E99" s="252"/>
      <c r="F99" s="252"/>
      <c r="G99" s="252"/>
      <c r="H99" s="646"/>
      <c r="I99" s="646"/>
      <c r="J99" s="646"/>
      <c r="K99" s="646"/>
      <c r="L99" s="646"/>
      <c r="M99" s="586"/>
      <c r="N99" s="586"/>
      <c r="O99" s="586"/>
      <c r="P99" s="586"/>
      <c r="Q99" s="586"/>
      <c r="R99" s="586"/>
      <c r="S99" s="586"/>
      <c r="T99" s="586"/>
      <c r="U99" s="586"/>
      <c r="V99" s="532"/>
      <c r="W99" s="533"/>
      <c r="X99" s="532"/>
      <c r="Y99" s="532"/>
      <c r="AA99">
        <f t="shared" si="11"/>
        <v>75</v>
      </c>
    </row>
    <row r="100" spans="1:27" x14ac:dyDescent="0.25">
      <c r="A100" s="464" t="str">
        <f t="shared" ca="1" si="10"/>
        <v>IE2 / 76</v>
      </c>
      <c r="B100" s="98" t="str">
        <f ca="1">OFFSET(Sprachen!A455,0,'Informazioni generali'!$B$4-1,1,1)</f>
        <v>Totale costi di produzione specifici</v>
      </c>
      <c r="C100" s="467" t="s">
        <v>38</v>
      </c>
      <c r="D100" s="535">
        <f ca="1">IFERROR(D99*100/(D36*1000000),0)</f>
        <v>0</v>
      </c>
      <c r="E100" s="536"/>
      <c r="F100" s="536"/>
      <c r="G100" s="536"/>
      <c r="H100" s="646"/>
      <c r="I100" s="646"/>
      <c r="J100" s="646"/>
      <c r="K100" s="646"/>
      <c r="L100" s="646"/>
      <c r="M100" s="586"/>
      <c r="N100" s="586"/>
      <c r="O100" s="586"/>
      <c r="P100" s="586"/>
      <c r="Q100" s="586"/>
      <c r="R100" s="586"/>
      <c r="S100" s="586"/>
      <c r="T100" s="586"/>
      <c r="U100" s="586"/>
      <c r="V100" s="346"/>
      <c r="W100" s="207"/>
      <c r="X100" s="346" t="s">
        <v>179</v>
      </c>
      <c r="Y100" s="472" t="s">
        <v>428</v>
      </c>
      <c r="AA100">
        <f>AA99+1</f>
        <v>76</v>
      </c>
    </row>
    <row r="101" spans="1:27" ht="15.75" hidden="1" customHeight="1" x14ac:dyDescent="0.25">
      <c r="A101" s="464" t="str">
        <f t="shared" ca="1" si="10"/>
        <v>IE2 / 76-G</v>
      </c>
      <c r="B101" s="98" t="str">
        <f ca="1">OFFSET(Sprachen!A456,0,'Informazioni generali'!$B$4-1,1,1)</f>
        <v>Totale costi di produzione specifici</v>
      </c>
      <c r="C101" s="467" t="s">
        <v>38</v>
      </c>
      <c r="D101" s="537"/>
      <c r="E101" s="538"/>
      <c r="F101" s="538"/>
      <c r="G101" s="538"/>
      <c r="H101" s="646"/>
      <c r="I101" s="646"/>
      <c r="J101" s="646"/>
      <c r="K101" s="646"/>
      <c r="L101" s="646"/>
      <c r="M101" s="586"/>
      <c r="N101" s="586"/>
      <c r="O101" s="586"/>
      <c r="P101" s="586"/>
      <c r="Q101" s="586"/>
      <c r="R101" s="586"/>
      <c r="S101" s="586"/>
      <c r="T101" s="586"/>
      <c r="U101" s="586"/>
      <c r="V101" s="346"/>
      <c r="W101" s="207"/>
      <c r="X101" s="346"/>
      <c r="Y101" s="472"/>
      <c r="AA101" s="463" t="s">
        <v>531</v>
      </c>
    </row>
    <row r="102" spans="1:27" x14ac:dyDescent="0.25">
      <c r="A102" s="464" t="str">
        <f t="shared" ca="1" si="10"/>
        <v>IE2 / 77</v>
      </c>
      <c r="B102" s="98" t="str">
        <f ca="1">OFFSET(Sprachen!A457,0,'Informazioni generali'!$B$4-1,1,1)</f>
        <v>Costi di produzione (quota del richiedente)</v>
      </c>
      <c r="C102" s="467" t="s">
        <v>24</v>
      </c>
      <c r="D102" s="539">
        <f ca="1">D99*D40</f>
        <v>0</v>
      </c>
      <c r="E102" s="540"/>
      <c r="F102" s="540"/>
      <c r="G102" s="540"/>
      <c r="H102" s="646"/>
      <c r="I102" s="646"/>
      <c r="J102" s="646"/>
      <c r="K102" s="646"/>
      <c r="L102" s="646"/>
      <c r="M102" s="586"/>
      <c r="N102" s="586"/>
      <c r="O102" s="586"/>
      <c r="P102" s="586"/>
      <c r="Q102" s="586"/>
      <c r="R102" s="586"/>
      <c r="S102" s="586"/>
      <c r="T102" s="586"/>
      <c r="U102" s="586"/>
      <c r="V102" s="214"/>
      <c r="W102" s="209"/>
      <c r="X102" s="214"/>
      <c r="Y102" s="214"/>
      <c r="AA102">
        <f>AA100+1</f>
        <v>77</v>
      </c>
    </row>
    <row r="103" spans="1:27" x14ac:dyDescent="0.25">
      <c r="A103" s="456"/>
      <c r="B103" s="541"/>
      <c r="C103" s="541"/>
      <c r="D103"/>
      <c r="E103"/>
      <c r="F103"/>
      <c r="G103"/>
      <c r="H103"/>
      <c r="I103"/>
    </row>
    <row r="104" spans="1:27" ht="15.5" x14ac:dyDescent="0.35">
      <c r="A104" s="542"/>
      <c r="B104" s="543"/>
      <c r="C104" s="543"/>
      <c r="D104" s="544"/>
      <c r="E104" s="545"/>
      <c r="F104" s="545"/>
      <c r="G104" s="545"/>
      <c r="H104"/>
      <c r="I104"/>
    </row>
    <row r="105" spans="1:27" ht="18" x14ac:dyDescent="0.3">
      <c r="A105" s="546" t="str">
        <f ca="1">OFFSET(Sprachen!A458,0,'Informazioni generali'!$B$4-1,1,1)</f>
        <v>C. Ricavi</v>
      </c>
      <c r="B105" s="546"/>
      <c r="C105" s="467"/>
      <c r="D105" s="467"/>
      <c r="E105" s="468"/>
      <c r="F105" s="468"/>
      <c r="G105" s="468"/>
      <c r="J105" s="357"/>
      <c r="M105" s="93"/>
    </row>
    <row r="106" spans="1:27" ht="13" x14ac:dyDescent="0.3">
      <c r="A106" s="464" t="str">
        <f ca="1">CONCATENATE($A$2," / ",AA106)</f>
        <v>IE2 / 78</v>
      </c>
      <c r="B106" s="467" t="str">
        <f ca="1">OFFSET(Sprachen!A471,0,'Informazioni generali'!$B$4-1,1,1)</f>
        <v>Ricavi del mercato day-ahead</v>
      </c>
      <c r="C106" s="467" t="s">
        <v>24</v>
      </c>
      <c r="D106" s="258" t="str">
        <f ca="1">IFERROR(D124+D125,"")</f>
        <v/>
      </c>
      <c r="E106" s="254"/>
      <c r="F106" s="254"/>
      <c r="G106" s="254"/>
      <c r="H106" s="10"/>
      <c r="M106" s="93"/>
      <c r="AA106">
        <f>AA102+1</f>
        <v>78</v>
      </c>
    </row>
    <row r="107" spans="1:27" x14ac:dyDescent="0.25">
      <c r="A107" s="464" t="str">
        <f ca="1">CONCATENATE($A$2," / ",AA107)</f>
        <v>IE2 / 79</v>
      </c>
      <c r="B107" s="467" t="str">
        <f ca="1">OFFSET(Sprachen!A460,0,'Informazioni generali'!$B$4-1,1,1)</f>
        <v>Ricavi di riferimento specifici</v>
      </c>
      <c r="C107" s="467" t="s">
        <v>38</v>
      </c>
      <c r="D107" s="259">
        <f ca="1">IFERROR((D124+D125)*100/(D36*10^6),0)</f>
        <v>0</v>
      </c>
      <c r="E107" s="255"/>
      <c r="F107" s="255"/>
      <c r="G107" s="255"/>
      <c r="AA107">
        <f>AA106+1</f>
        <v>79</v>
      </c>
    </row>
    <row r="108" spans="1:27" ht="13" hidden="1" thickBot="1" x14ac:dyDescent="0.3">
      <c r="A108" s="464" t="str">
        <f ca="1">CONCATENATE($A$2," / ",AA108)</f>
        <v>IE2 / 79-G</v>
      </c>
      <c r="B108" s="467" t="str">
        <f ca="1">OFFSET(Sprachen!A461,0,'Informazioni generali'!$B$4-1,1,1)</f>
        <v>Ricavi di riferimento specifici</v>
      </c>
      <c r="C108" s="467" t="s">
        <v>38</v>
      </c>
      <c r="D108" s="282"/>
      <c r="E108" s="255"/>
      <c r="F108" s="255"/>
      <c r="G108" s="255"/>
      <c r="AA108" s="463" t="s">
        <v>525</v>
      </c>
    </row>
    <row r="109" spans="1:27" x14ac:dyDescent="0.25">
      <c r="A109" s="464" t="str">
        <f ca="1">CONCATENATE($A$2," / ",AA109)</f>
        <v>IE2 / 80</v>
      </c>
      <c r="B109" s="467" t="str">
        <f ca="1">OFFSET(Sprachen!A462,0,'Informazioni generali'!$B$4-1,1,1)</f>
        <v>Ricavi totali (quota richiedente)</v>
      </c>
      <c r="C109" s="467" t="s">
        <v>24</v>
      </c>
      <c r="D109" s="258" t="str">
        <f ca="1">IFERROR(D106*D40,"")</f>
        <v/>
      </c>
      <c r="E109" s="255"/>
      <c r="F109" s="255"/>
      <c r="G109" s="255"/>
      <c r="AA109">
        <v>80</v>
      </c>
    </row>
    <row r="110" spans="1:27" ht="15.5" x14ac:dyDescent="0.35">
      <c r="A110" s="542"/>
      <c r="B110" s="543"/>
      <c r="C110" s="543"/>
      <c r="D110" s="544"/>
      <c r="E110" s="547"/>
      <c r="F110" s="547"/>
      <c r="G110" s="547"/>
      <c r="H110" s="548"/>
      <c r="I110" s="448"/>
      <c r="J110" s="448"/>
      <c r="K110" s="448"/>
      <c r="L110" s="448"/>
      <c r="M110" s="448"/>
      <c r="N110" s="448"/>
      <c r="O110" s="448"/>
      <c r="P110" s="448"/>
      <c r="Q110" s="448"/>
    </row>
    <row r="111" spans="1:27" ht="18" x14ac:dyDescent="0.25">
      <c r="A111" s="549" t="str">
        <f ca="1">OFFSET(Sprachen!A463,0,'Informazioni generali'!$B$4-1,1,1)</f>
        <v xml:space="preserve">D. Costi di produzione non coperti </v>
      </c>
      <c r="C111" s="465"/>
      <c r="D111" s="550"/>
      <c r="E111" s="468"/>
      <c r="F111" s="468"/>
      <c r="G111" s="468"/>
    </row>
    <row r="112" spans="1:27" x14ac:dyDescent="0.25">
      <c r="A112" s="464" t="str">
        <f ca="1">CONCATENATE($A$2," / ",AA112)</f>
        <v>IE2 / 81</v>
      </c>
      <c r="B112" s="467" t="str">
        <f ca="1">OFFSET(Sprachen!A464,0,'Informazioni generali'!$B$4-1,1,1)</f>
        <v>Costi di produzione non coperti</v>
      </c>
      <c r="C112" s="467" t="s">
        <v>24</v>
      </c>
      <c r="D112" s="539" t="str">
        <f ca="1">IFERROR(D99-D106,"")</f>
        <v/>
      </c>
      <c r="E112" s="551"/>
      <c r="F112" s="551"/>
      <c r="G112" s="551"/>
      <c r="AA112">
        <f>AA109+1</f>
        <v>81</v>
      </c>
    </row>
    <row r="113" spans="1:27" x14ac:dyDescent="0.25">
      <c r="A113" s="464" t="str">
        <f ca="1">CONCATENATE($A$2," / ",AA113)</f>
        <v>IE2 / 82</v>
      </c>
      <c r="B113" s="467" t="str">
        <f ca="1">OFFSET(Sprachen!A465,0,'Informazioni generali'!$B$4-1,1,1)</f>
        <v>Costi di produzione non coperti specifici</v>
      </c>
      <c r="C113" s="467" t="s">
        <v>38</v>
      </c>
      <c r="D113" s="259">
        <f ca="1">D100-D107</f>
        <v>0</v>
      </c>
      <c r="E113" s="536"/>
      <c r="F113" s="536"/>
      <c r="G113" s="536"/>
      <c r="I113" s="552"/>
      <c r="AA113">
        <f>AA112+1</f>
        <v>82</v>
      </c>
    </row>
    <row r="114" spans="1:27" x14ac:dyDescent="0.25">
      <c r="A114" s="464" t="str">
        <f ca="1">CONCATENATE($A$2," / ",AA114)</f>
        <v>IE2 / 83</v>
      </c>
      <c r="B114" s="467" t="str">
        <f ca="1">OFFSET(Sprachen!A466,0,'Informazioni generali'!$B$4-1,1,1)</f>
        <v>Costi di produzione non coperti decurtati</v>
      </c>
      <c r="C114" s="467" t="s">
        <v>38</v>
      </c>
      <c r="D114" s="259">
        <f ca="1">MIN(1,D113)</f>
        <v>0</v>
      </c>
      <c r="E114" s="536"/>
      <c r="F114" s="536"/>
      <c r="G114" s="536"/>
      <c r="I114" s="552"/>
      <c r="AA114">
        <f>AA113+1</f>
        <v>83</v>
      </c>
    </row>
    <row r="115" spans="1:27" ht="28.5" customHeight="1" x14ac:dyDescent="0.35">
      <c r="A115" s="464" t="str">
        <f ca="1">CONCATENATE($A$2," / ",AA115)</f>
        <v>IE2 / 84</v>
      </c>
      <c r="B115" s="98" t="str">
        <f ca="1">OFFSET(Sprachen!A467,0,'Informazioni generali'!$B$4-1,1,1)</f>
        <v>Costi di produzione non coperti quota del richiedente</v>
      </c>
      <c r="C115" s="467" t="s">
        <v>24</v>
      </c>
      <c r="D115" s="111" t="str">
        <f ca="1">IFERROR(D102-D109,"")</f>
        <v/>
      </c>
      <c r="E115" s="252"/>
      <c r="F115" s="252"/>
      <c r="G115" s="252"/>
      <c r="H115" s="448"/>
      <c r="I115" s="448"/>
      <c r="J115" s="448"/>
      <c r="K115" s="448"/>
      <c r="L115" s="448"/>
      <c r="M115" s="448"/>
      <c r="N115" s="448"/>
      <c r="O115" s="448"/>
      <c r="P115" s="448"/>
      <c r="R115" s="448"/>
      <c r="S115" s="448"/>
      <c r="AA115">
        <f>AA114+1</f>
        <v>84</v>
      </c>
    </row>
    <row r="116" spans="1:27" ht="15.5" x14ac:dyDescent="0.35">
      <c r="A116" s="542"/>
      <c r="B116" s="543"/>
      <c r="C116" s="543"/>
      <c r="D116" s="543"/>
      <c r="E116" s="547"/>
      <c r="F116" s="547"/>
      <c r="G116" s="547"/>
      <c r="H116" s="543"/>
      <c r="I116" s="543"/>
      <c r="J116" s="543"/>
      <c r="K116" s="543"/>
      <c r="L116" s="543"/>
      <c r="M116" s="543"/>
      <c r="N116" s="543"/>
      <c r="O116" s="543"/>
      <c r="P116" s="543"/>
      <c r="Q116" s="544"/>
      <c r="R116" s="448"/>
      <c r="S116" s="448"/>
    </row>
    <row r="117" spans="1:27" ht="18" x14ac:dyDescent="0.35">
      <c r="A117" s="553" t="str">
        <f ca="1">OFFSET(Sprachen!A468,0,'Informazioni generali'!$B$4-1,1,1)</f>
        <v>E. Ricavi del mercato di riferimento</v>
      </c>
      <c r="C117" s="554"/>
      <c r="D117" s="554"/>
      <c r="E117" s="555"/>
      <c r="F117" s="555"/>
      <c r="G117" s="555"/>
      <c r="H117" s="650" t="str">
        <f ca="1">H89</f>
        <v>Commenti UFE</v>
      </c>
      <c r="I117" s="651"/>
      <c r="J117" s="651"/>
      <c r="K117" s="651"/>
      <c r="L117" s="651"/>
      <c r="M117" s="651" t="str">
        <f ca="1">M89</f>
        <v>Commenti richiedente</v>
      </c>
      <c r="N117" s="651"/>
      <c r="O117" s="651"/>
      <c r="P117" s="651"/>
      <c r="Q117" s="651"/>
      <c r="R117" s="448"/>
      <c r="S117" s="109"/>
    </row>
    <row r="118" spans="1:27" ht="15.5" x14ac:dyDescent="0.35">
      <c r="A118" s="464" t="str">
        <f t="shared" ref="A118:A125" ca="1" si="12">CONCATENATE($A$2," / ",AA118)</f>
        <v>IE2 / 85</v>
      </c>
      <c r="B118" s="556" t="str">
        <f ca="1">OFFSET(Sprachen!A469,0,'Informazioni generali'!$B$4-1,1,1)</f>
        <v xml:space="preserve">Prezzi d'elettricità scaricati da EEX il: </v>
      </c>
      <c r="C118" s="112">
        <v>45670</v>
      </c>
      <c r="D118" s="253"/>
      <c r="E118" s="256"/>
      <c r="F118" s="256"/>
      <c r="G118" s="256"/>
      <c r="H118" s="659"/>
      <c r="I118" s="646"/>
      <c r="J118" s="646"/>
      <c r="K118" s="646"/>
      <c r="L118" s="646"/>
      <c r="M118" s="660"/>
      <c r="N118" s="661"/>
      <c r="O118" s="661"/>
      <c r="P118" s="661"/>
      <c r="Q118" s="662"/>
      <c r="R118" s="448"/>
      <c r="S118" s="448"/>
      <c r="AA118">
        <f>AA115+1</f>
        <v>85</v>
      </c>
    </row>
    <row r="119" spans="1:27" ht="15.5" x14ac:dyDescent="0.35">
      <c r="A119" s="464" t="str">
        <f t="shared" ca="1" si="12"/>
        <v>IE2 / 86</v>
      </c>
      <c r="B119" s="557" t="str">
        <f ca="1">OFFSET(Sprachen!A470,0,'Informazioni generali'!$B$4-1,1,1)</f>
        <v>Periodo d'esercizio</v>
      </c>
      <c r="C119" s="644" t="str">
        <f ca="1">IFERROR(IF($D$5="Nein/Non/No","-",INDIRECT(CONCATENATE(Input_prod_e!A2,"!")&amp;CONCATENATE(MID("CDEFGHIJKLMNOPQRSTUVWXYZ",HLOOKUP($A$2,Input_prod_e!$C$5:$AS$6,2,FALSE),1),"8"))),"")</f>
        <v/>
      </c>
      <c r="D119" s="645"/>
      <c r="E119" s="558"/>
      <c r="F119" s="558"/>
      <c r="G119" s="558"/>
      <c r="H119" s="659"/>
      <c r="I119" s="646"/>
      <c r="J119" s="646"/>
      <c r="K119" s="646"/>
      <c r="L119" s="646"/>
      <c r="M119" s="660"/>
      <c r="N119" s="661"/>
      <c r="O119" s="661"/>
      <c r="P119" s="661"/>
      <c r="Q119" s="662"/>
      <c r="R119" s="448"/>
      <c r="S119" s="448"/>
      <c r="AA119">
        <f t="shared" ref="AA119:AA124" si="13">AA118+1</f>
        <v>86</v>
      </c>
    </row>
    <row r="120" spans="1:27" ht="15.5" x14ac:dyDescent="0.35">
      <c r="A120" s="464" t="str">
        <f t="shared" ca="1" si="12"/>
        <v>IE2 / 87</v>
      </c>
      <c r="B120" s="559" t="str">
        <f ca="1">OFFSET(Sprachen!A471,0,'Informazioni generali'!$B$4-1,1,1)</f>
        <v>Ricavi del mercato day-ahead</v>
      </c>
      <c r="C120" s="287" t="s">
        <v>24</v>
      </c>
      <c r="D120" s="560" t="s">
        <v>79</v>
      </c>
      <c r="E120" s="561"/>
      <c r="F120" s="561"/>
      <c r="G120" s="561"/>
      <c r="H120" s="562" t="str">
        <f ca="1">OFFSET(Sprachen!A336,0,'Informazioni generali'!$B$4-1,1,1)</f>
        <v>Centrale 1</v>
      </c>
      <c r="I120" s="557" t="str">
        <f ca="1">OFFSET(Sprachen!A337,0,'Informazioni generali'!$B$4-1,1,1)</f>
        <v>Centrale 2</v>
      </c>
      <c r="J120" s="563" t="str">
        <f ca="1">OFFSET(Sprachen!A338,0,'Informazioni generali'!$B$4-1,1,1)</f>
        <v>Centrale 3</v>
      </c>
      <c r="K120" s="563" t="str">
        <f ca="1">OFFSET(Sprachen!A339,0,'Informazioni generali'!$B$4-1,1,1)</f>
        <v>Centrale 4</v>
      </c>
      <c r="L120" s="563" t="str">
        <f ca="1">OFFSET(Sprachen!A340,0,'Informazioni generali'!$B$4-1,1,1)</f>
        <v>Centrale 5</v>
      </c>
      <c r="M120" s="563" t="str">
        <f ca="1">OFFSET(Sprachen!A341,0,'Informazioni generali'!$B$4-1,1,1)</f>
        <v>Centrale 6</v>
      </c>
      <c r="N120" s="563" t="str">
        <f ca="1">OFFSET(Sprachen!A342,0,'Informazioni generali'!$B$4-1,1,1)</f>
        <v>Centrale 7</v>
      </c>
      <c r="O120" s="563" t="str">
        <f ca="1">OFFSET(Sprachen!A343,0,'Informazioni generali'!$B$4-1,1,1)</f>
        <v>Centrale 8</v>
      </c>
      <c r="P120" s="563" t="str">
        <f ca="1">OFFSET(Sprachen!A344,0,'Informazioni generali'!$B$4-1,1,1)</f>
        <v>Centrale 9</v>
      </c>
      <c r="Q120" s="563" t="str">
        <f ca="1">OFFSET(Sprachen!A345,0,'Informazioni generali'!$B$4-1,1,1)</f>
        <v>Centrale 10</v>
      </c>
      <c r="R120" s="448"/>
      <c r="S120" s="448"/>
      <c r="AA120">
        <f t="shared" si="13"/>
        <v>87</v>
      </c>
    </row>
    <row r="121" spans="1:27" ht="15.5" x14ac:dyDescent="0.35">
      <c r="A121" s="464" t="str">
        <f t="shared" ca="1" si="12"/>
        <v>IE2 / 88</v>
      </c>
      <c r="B121" s="743" t="str">
        <f ca="1">OFFSET(Sprachen!A472,0,'Informazioni generali'!$B$4-1,1,1)</f>
        <v>Tutte le centrali</v>
      </c>
      <c r="C121" s="744"/>
      <c r="D121" s="358">
        <f ca="1">+SUM(H121:Q121)</f>
        <v>0</v>
      </c>
      <c r="E121" s="359"/>
      <c r="F121" s="359"/>
      <c r="G121" s="359"/>
      <c r="H121" s="360" t="str">
        <f ca="1">IFERROR(IF($D$5="Nein/Non/No","-",VLOOKUP(H$120,Input_prod_e!$A$33:$AA$42,HLOOKUP($A$2,Input_prod_e!$C$5:$AS$6,2,FALSE)+2,FALSE)),"")</f>
        <v/>
      </c>
      <c r="I121" s="360" t="str">
        <f ca="1">IFERROR(IF($D$5="Nein/Non/No","-",VLOOKUP(I$120,Input_prod_e!$A$33:$AA$42,HLOOKUP($A$2,Input_prod_e!$C$5:$AS$6,2,FALSE)+2,FALSE)),"")</f>
        <v/>
      </c>
      <c r="J121" s="360" t="str">
        <f ca="1">IFERROR(IF($D$5="Nein/Non/No","-",VLOOKUP(J$120,Input_prod_e!$A$33:$AA$42,HLOOKUP($A$2,Input_prod_e!$C$5:$AS$6,2,FALSE)+2,FALSE)),"")</f>
        <v/>
      </c>
      <c r="K121" s="360" t="str">
        <f ca="1">IFERROR(IF($D$5="Nein/Non/No","-",VLOOKUP(K$120,Input_prod_e!$A$33:$AA$42,HLOOKUP($A$2,Input_prod_e!$C$5:$AS$6,2,FALSE)+2,FALSE)),"")</f>
        <v/>
      </c>
      <c r="L121" s="360" t="str">
        <f ca="1">IFERROR(IF($D$5="Nein/Non/No","-",VLOOKUP(L$120,Input_prod_e!$A$33:$AA$42,HLOOKUP($A$2,Input_prod_e!$C$5:$AS$6,2,FALSE)+2,FALSE)),"")</f>
        <v/>
      </c>
      <c r="M121" s="360" t="str">
        <f ca="1">IFERROR(IF($D$5="Nein/Non/No","-",VLOOKUP(M$120,Input_prod_e!$A$33:$AA$42,HLOOKUP($A$2,Input_prod_e!$C$5:$AS$6,2,FALSE)+2,FALSE)),"")</f>
        <v/>
      </c>
      <c r="N121" s="360" t="str">
        <f ca="1">IFERROR(IF($D$5="Nein/Non/No","-",VLOOKUP(N$120,Input_prod_e!$A$33:$AA$42,HLOOKUP($A$2,Input_prod_e!$C$5:$AS$6,2,FALSE)+2,FALSE)),"")</f>
        <v/>
      </c>
      <c r="O121" s="360" t="str">
        <f ca="1">IFERROR(IF($D$5="Nein/Non/No","-",VLOOKUP(O$120,Input_prod_e!$A$33:$AA$42,HLOOKUP($A$2,Input_prod_e!$C$5:$AS$6,2,FALSE)+2,FALSE)),"")</f>
        <v/>
      </c>
      <c r="P121" s="360" t="str">
        <f ca="1">IFERROR(IF($D$5="Nein/Non/No","-",VLOOKUP(P$120,Input_prod_e!$A$33:$AA$42,HLOOKUP($A$2,Input_prod_e!$C$5:$AS$6,2,FALSE)+2,FALSE)),"")</f>
        <v/>
      </c>
      <c r="Q121" s="360" t="str">
        <f ca="1">IFERROR(IF($D$5="Nein/Non/No","-",VLOOKUP(Q$120,Input_prod_e!$A$33:$AA$42,HLOOKUP($A$2,Input_prod_e!$C$5:$AS$6,2,FALSE)+2,FALSE)),"")</f>
        <v/>
      </c>
      <c r="R121" s="448"/>
      <c r="S121" s="564"/>
      <c r="AA121">
        <f t="shared" si="13"/>
        <v>88</v>
      </c>
    </row>
    <row r="122" spans="1:27" ht="30" customHeight="1" x14ac:dyDescent="0.35">
      <c r="A122" s="464" t="str">
        <f t="shared" ca="1" si="12"/>
        <v>IE2 / 89</v>
      </c>
      <c r="B122" s="743" t="str">
        <f ca="1">OFFSET(Sprachen!A473,0,'Informazioni generali'!$B$4-1,1,1)</f>
        <v>Dedotti gli impianti non collegati sul piano idraulico o ottimizzati nell'insieme</v>
      </c>
      <c r="C122" s="744"/>
      <c r="D122" s="358">
        <f>+SUM(H122:Q122)</f>
        <v>0</v>
      </c>
      <c r="E122" s="359"/>
      <c r="F122" s="359"/>
      <c r="G122" s="359"/>
      <c r="H122" s="360">
        <f>+IF(OR(H50="Nein",H50="Non",H50="No"),-H121,0)</f>
        <v>0</v>
      </c>
      <c r="I122" s="360">
        <f t="shared" ref="I122:Q122" si="14">+IF(OR(I50="Nein",I50="Non",I50="No"),-I121,0)</f>
        <v>0</v>
      </c>
      <c r="J122" s="360">
        <f t="shared" si="14"/>
        <v>0</v>
      </c>
      <c r="K122" s="360">
        <f t="shared" si="14"/>
        <v>0</v>
      </c>
      <c r="L122" s="360">
        <f t="shared" si="14"/>
        <v>0</v>
      </c>
      <c r="M122" s="360">
        <f t="shared" si="14"/>
        <v>0</v>
      </c>
      <c r="N122" s="360">
        <f t="shared" si="14"/>
        <v>0</v>
      </c>
      <c r="O122" s="360">
        <f t="shared" si="14"/>
        <v>0</v>
      </c>
      <c r="P122" s="360">
        <f t="shared" si="14"/>
        <v>0</v>
      </c>
      <c r="Q122" s="360">
        <f t="shared" si="14"/>
        <v>0</v>
      </c>
      <c r="R122" s="448"/>
      <c r="S122" s="109"/>
      <c r="AA122">
        <f t="shared" si="13"/>
        <v>89</v>
      </c>
    </row>
    <row r="123" spans="1:27" ht="16" thickBot="1" x14ac:dyDescent="0.4">
      <c r="A123" s="464" t="str">
        <f t="shared" ca="1" si="12"/>
        <v>IE2 / 90</v>
      </c>
      <c r="B123" s="743" t="str">
        <f ca="1">OFFSET(Sprachen!A474,0,'Informazioni generali'!$B$4-1,1,1)</f>
        <v>Dedotti gli impianti RIC</v>
      </c>
      <c r="C123" s="744"/>
      <c r="D123" s="361">
        <f>+SUM(H123:Q123)</f>
        <v>0</v>
      </c>
      <c r="E123" s="359"/>
      <c r="F123" s="359"/>
      <c r="G123" s="359"/>
      <c r="H123" s="360">
        <f>+IF(OR(H56="Ja",H56="Oui",H56="Si"),IF(OR(H50="Ja",H50="Oui",H50="Si"),-H121,0),0)</f>
        <v>0</v>
      </c>
      <c r="I123" s="360">
        <f t="shared" ref="I123:Q123" si="15">+IF(OR(I56="Ja",I56="Oui",I56="Si"),IF(OR(I50="Ja",I50="Oui",I50="Si"),-I121,0),0)</f>
        <v>0</v>
      </c>
      <c r="J123" s="360">
        <f t="shared" si="15"/>
        <v>0</v>
      </c>
      <c r="K123" s="360">
        <f t="shared" si="15"/>
        <v>0</v>
      </c>
      <c r="L123" s="360">
        <f t="shared" si="15"/>
        <v>0</v>
      </c>
      <c r="M123" s="360">
        <f t="shared" si="15"/>
        <v>0</v>
      </c>
      <c r="N123" s="360">
        <f t="shared" si="15"/>
        <v>0</v>
      </c>
      <c r="O123" s="360">
        <f t="shared" si="15"/>
        <v>0</v>
      </c>
      <c r="P123" s="360">
        <f t="shared" si="15"/>
        <v>0</v>
      </c>
      <c r="Q123" s="360">
        <f t="shared" si="15"/>
        <v>0</v>
      </c>
      <c r="R123" s="448"/>
      <c r="S123" s="109"/>
      <c r="AA123">
        <f t="shared" si="13"/>
        <v>90</v>
      </c>
    </row>
    <row r="124" spans="1:27" ht="26.25" customHeight="1" thickBot="1" x14ac:dyDescent="0.4">
      <c r="A124" s="462" t="str">
        <f t="shared" ca="1" si="12"/>
        <v>IE2 / 91</v>
      </c>
      <c r="B124" s="745" t="str">
        <f ca="1">+CONCATENATE(OFFSET(Sprachen!A475,0,'Informazioni generali'!$B$4-1,1,1)," ",IF(D13=0,"",D13))</f>
        <v>Ricavi del mercato day-ahead per l'impianto  IE2</v>
      </c>
      <c r="C124" s="746"/>
      <c r="D124" s="362">
        <f ca="1">IFERROR(+MAX(SUM(D121:D123),0),"")</f>
        <v>0</v>
      </c>
      <c r="E124" s="363"/>
      <c r="F124" s="363"/>
      <c r="G124" s="364"/>
      <c r="H124" s="360">
        <f ca="1">+IF(H121&lt;0,H121,MAX(SUM(H121:H123),0))</f>
        <v>0</v>
      </c>
      <c r="I124" s="360">
        <f t="shared" ref="I124:Q124" ca="1" si="16">+IF(I121&lt;0,I121,MAX(SUM(I121:I123),0))</f>
        <v>0</v>
      </c>
      <c r="J124" s="360">
        <f t="shared" ca="1" si="16"/>
        <v>0</v>
      </c>
      <c r="K124" s="360">
        <f t="shared" ca="1" si="16"/>
        <v>0</v>
      </c>
      <c r="L124" s="360">
        <f t="shared" ca="1" si="16"/>
        <v>0</v>
      </c>
      <c r="M124" s="360">
        <f t="shared" ca="1" si="16"/>
        <v>0</v>
      </c>
      <c r="N124" s="360">
        <f t="shared" ca="1" si="16"/>
        <v>0</v>
      </c>
      <c r="O124" s="360">
        <f t="shared" ca="1" si="16"/>
        <v>0</v>
      </c>
      <c r="P124" s="360">
        <f t="shared" ca="1" si="16"/>
        <v>0</v>
      </c>
      <c r="Q124" s="360">
        <f t="shared" ca="1" si="16"/>
        <v>0</v>
      </c>
      <c r="R124" s="448"/>
      <c r="S124" s="448"/>
      <c r="AA124">
        <f t="shared" si="13"/>
        <v>91</v>
      </c>
    </row>
    <row r="125" spans="1:27" ht="27.4" customHeight="1" thickBot="1" x14ac:dyDescent="0.4">
      <c r="A125" s="462" t="str">
        <f t="shared" ca="1" si="12"/>
        <v>IE2 / 92</v>
      </c>
      <c r="B125" s="745" t="str">
        <f ca="1">+CONCATENATE(OFFSET(Sprachen!A476,0,'Informazioni generali'!$B$4-1,1,1)," ",IF(D13=0,"",D13))</f>
        <v>Ricavi GO, riserva invernale, PSRS e mercato a termine IE2</v>
      </c>
      <c r="C125" s="746"/>
      <c r="D125" s="362" t="str" cm="1">
        <f t="array" aca="1" ref="D125" ca="1">IFERROR(INDIRECT(CONCATENATE(Input_prod_e!A2,"!")&amp;CONCATENATE(MID("CDEFGHIJKLMNOPQRSTUVWXYZ",HLOOKUP($A$2,Input_prod_e!$C$5:$AS$6,2,FALSE),1),"68")),"")</f>
        <v/>
      </c>
      <c r="E125" s="365"/>
      <c r="F125" s="365"/>
      <c r="G125" s="365"/>
      <c r="R125" s="448"/>
      <c r="S125" s="448"/>
      <c r="AA125">
        <v>92</v>
      </c>
    </row>
    <row r="126" spans="1:27" ht="15.5" x14ac:dyDescent="0.35">
      <c r="R126" s="448"/>
      <c r="S126" s="448"/>
    </row>
    <row r="127" spans="1:27" ht="15.5" x14ac:dyDescent="0.35">
      <c r="R127" s="448"/>
      <c r="S127" s="448"/>
    </row>
    <row r="128" spans="1:27" ht="15.5" x14ac:dyDescent="0.35">
      <c r="D128" s="565"/>
      <c r="R128" s="448"/>
      <c r="S128" s="448"/>
    </row>
    <row r="129" spans="18:19" ht="15.5" x14ac:dyDescent="0.35">
      <c r="R129" s="448"/>
      <c r="S129" s="448"/>
    </row>
    <row r="130" spans="18:19" ht="15.5" x14ac:dyDescent="0.35">
      <c r="R130" s="448"/>
      <c r="S130" s="448"/>
    </row>
    <row r="131" spans="18:19" ht="15.5" x14ac:dyDescent="0.35">
      <c r="R131" s="448"/>
      <c r="S131" s="448"/>
    </row>
  </sheetData>
  <sheetProtection algorithmName="SHA-512" hashValue="+pxqkTpgYZf/QOkbi/A3AD2mOVbBRcttFE6sGKiw02evbt9LbS2hasyx3ltlrQOivMi9sfo7ntkxuLKbvFRymA==" saltValue="1lawl6zJObLf1rU0Q/0aGA==" spinCount="100000" sheet="1" objects="1" scenarios="1"/>
  <protectedRanges>
    <protectedRange sqref="C5 H6:J7 L6:N7 P6:R7 T6:U7 L15 B14:B15 D18:D24 D26 D31:D32 D34:D35 D38:D40 D42 D44:D45 M13:U45 H49:Q53 H56:Q59 T48:U59 D64:D65 D69:D73 K67:L72 M62:U74 D77:K79 D80:D83" name="Eingabe"/>
  </protectedRanges>
  <mergeCells count="206">
    <mergeCell ref="B121:C121"/>
    <mergeCell ref="B122:C122"/>
    <mergeCell ref="B123:C123"/>
    <mergeCell ref="B124:C124"/>
    <mergeCell ref="B125:C125"/>
    <mergeCell ref="H117:L117"/>
    <mergeCell ref="M117:Q117"/>
    <mergeCell ref="H118:L118"/>
    <mergeCell ref="M118:Q118"/>
    <mergeCell ref="C119:D119"/>
    <mergeCell ref="H119:L119"/>
    <mergeCell ref="M119:Q119"/>
    <mergeCell ref="H100:L100"/>
    <mergeCell ref="M100:U100"/>
    <mergeCell ref="H101:L101"/>
    <mergeCell ref="M101:U101"/>
    <mergeCell ref="H102:L102"/>
    <mergeCell ref="M102:U102"/>
    <mergeCell ref="H97:L97"/>
    <mergeCell ref="M97:U97"/>
    <mergeCell ref="H98:L98"/>
    <mergeCell ref="M98:U98"/>
    <mergeCell ref="H99:L99"/>
    <mergeCell ref="M99:U99"/>
    <mergeCell ref="H94:L94"/>
    <mergeCell ref="M94:U94"/>
    <mergeCell ref="H95:L95"/>
    <mergeCell ref="M95:U95"/>
    <mergeCell ref="H96:L96"/>
    <mergeCell ref="M96:U96"/>
    <mergeCell ref="H91:L91"/>
    <mergeCell ref="M91:U91"/>
    <mergeCell ref="H92:L92"/>
    <mergeCell ref="M92:U92"/>
    <mergeCell ref="H93:L93"/>
    <mergeCell ref="M93:U93"/>
    <mergeCell ref="H87:P87"/>
    <mergeCell ref="Q87:U87"/>
    <mergeCell ref="H89:L89"/>
    <mergeCell ref="M89:U89"/>
    <mergeCell ref="H90:L90"/>
    <mergeCell ref="M90:U90"/>
    <mergeCell ref="H84:P84"/>
    <mergeCell ref="Q84:U84"/>
    <mergeCell ref="H85:P85"/>
    <mergeCell ref="Q85:U85"/>
    <mergeCell ref="H86:P86"/>
    <mergeCell ref="Q86:U86"/>
    <mergeCell ref="L81:P81"/>
    <mergeCell ref="Q81:U81"/>
    <mergeCell ref="L82:P82"/>
    <mergeCell ref="Q82:U82"/>
    <mergeCell ref="H83:P83"/>
    <mergeCell ref="Q83:U83"/>
    <mergeCell ref="M74:U74"/>
    <mergeCell ref="L76:P76"/>
    <mergeCell ref="Q76:U76"/>
    <mergeCell ref="L77:P79"/>
    <mergeCell ref="Q77:U79"/>
    <mergeCell ref="L80:P80"/>
    <mergeCell ref="Q80:U80"/>
    <mergeCell ref="I73:J73"/>
    <mergeCell ref="K73:L73"/>
    <mergeCell ref="M72:U72"/>
    <mergeCell ref="I74:J74"/>
    <mergeCell ref="K74:L74"/>
    <mergeCell ref="M73:U73"/>
    <mergeCell ref="M69:U69"/>
    <mergeCell ref="M70:U70"/>
    <mergeCell ref="M71:U71"/>
    <mergeCell ref="H70:H72"/>
    <mergeCell ref="I70:J72"/>
    <mergeCell ref="K70:L72"/>
    <mergeCell ref="H64:L65"/>
    <mergeCell ref="M64:U64"/>
    <mergeCell ref="M65:U65"/>
    <mergeCell ref="H66:L66"/>
    <mergeCell ref="M66:U66"/>
    <mergeCell ref="H67:H69"/>
    <mergeCell ref="I67:J69"/>
    <mergeCell ref="K67:L69"/>
    <mergeCell ref="M67:U67"/>
    <mergeCell ref="M68:U68"/>
    <mergeCell ref="H61:L61"/>
    <mergeCell ref="M61:U61"/>
    <mergeCell ref="H62:L62"/>
    <mergeCell ref="M62:U62"/>
    <mergeCell ref="H63:L63"/>
    <mergeCell ref="M63:U63"/>
    <mergeCell ref="R57:S57"/>
    <mergeCell ref="T57:U57"/>
    <mergeCell ref="R58:S58"/>
    <mergeCell ref="T58:U58"/>
    <mergeCell ref="R59:S59"/>
    <mergeCell ref="T59:U59"/>
    <mergeCell ref="R53:S53"/>
    <mergeCell ref="T53:U53"/>
    <mergeCell ref="R54:S55"/>
    <mergeCell ref="T54:U54"/>
    <mergeCell ref="T55:U55"/>
    <mergeCell ref="R56:S56"/>
    <mergeCell ref="T56:U56"/>
    <mergeCell ref="R50:S50"/>
    <mergeCell ref="T50:U50"/>
    <mergeCell ref="R51:S51"/>
    <mergeCell ref="T51:U51"/>
    <mergeCell ref="R52:S52"/>
    <mergeCell ref="T52:U52"/>
    <mergeCell ref="H45:L45"/>
    <mergeCell ref="M45:U45"/>
    <mergeCell ref="R47:S47"/>
    <mergeCell ref="R48:S48"/>
    <mergeCell ref="T48:U48"/>
    <mergeCell ref="R49:S49"/>
    <mergeCell ref="T49:U49"/>
    <mergeCell ref="H42:L42"/>
    <mergeCell ref="M42:U42"/>
    <mergeCell ref="H43:L43"/>
    <mergeCell ref="M43:U43"/>
    <mergeCell ref="H44:L44"/>
    <mergeCell ref="M44:U44"/>
    <mergeCell ref="H39:L39"/>
    <mergeCell ref="M39:U39"/>
    <mergeCell ref="H40:L40"/>
    <mergeCell ref="M40:U40"/>
    <mergeCell ref="H41:L41"/>
    <mergeCell ref="M41:U41"/>
    <mergeCell ref="H36:L36"/>
    <mergeCell ref="M36:U36"/>
    <mergeCell ref="H37:L37"/>
    <mergeCell ref="M37:U37"/>
    <mergeCell ref="H38:L38"/>
    <mergeCell ref="M38:U38"/>
    <mergeCell ref="H33:L33"/>
    <mergeCell ref="M33:U33"/>
    <mergeCell ref="H34:L34"/>
    <mergeCell ref="M34:U34"/>
    <mergeCell ref="H35:L35"/>
    <mergeCell ref="M35:U35"/>
    <mergeCell ref="H30:L30"/>
    <mergeCell ref="M30:U30"/>
    <mergeCell ref="H31:L31"/>
    <mergeCell ref="M31:U31"/>
    <mergeCell ref="H32:L32"/>
    <mergeCell ref="M32:U32"/>
    <mergeCell ref="H27:L27"/>
    <mergeCell ref="M27:U27"/>
    <mergeCell ref="H28:L28"/>
    <mergeCell ref="M28:U28"/>
    <mergeCell ref="H29:L29"/>
    <mergeCell ref="M29:U29"/>
    <mergeCell ref="H24:L24"/>
    <mergeCell ref="M24:U24"/>
    <mergeCell ref="H25:L25"/>
    <mergeCell ref="M25:U25"/>
    <mergeCell ref="H26:L26"/>
    <mergeCell ref="M26:U26"/>
    <mergeCell ref="H20:L20"/>
    <mergeCell ref="M20:U20"/>
    <mergeCell ref="H21:L22"/>
    <mergeCell ref="M21:U21"/>
    <mergeCell ref="M22:U22"/>
    <mergeCell ref="H23:L23"/>
    <mergeCell ref="M23:U23"/>
    <mergeCell ref="B17:C17"/>
    <mergeCell ref="H17:L17"/>
    <mergeCell ref="M17:U17"/>
    <mergeCell ref="H18:L18"/>
    <mergeCell ref="M18:U18"/>
    <mergeCell ref="H19:L19"/>
    <mergeCell ref="M19:U19"/>
    <mergeCell ref="V13:V15"/>
    <mergeCell ref="W13:W15"/>
    <mergeCell ref="X13:X15"/>
    <mergeCell ref="Y13:Y15"/>
    <mergeCell ref="H15:K15"/>
    <mergeCell ref="B16:C16"/>
    <mergeCell ref="H16:L16"/>
    <mergeCell ref="M16:U16"/>
    <mergeCell ref="B12:D12"/>
    <mergeCell ref="E12:G12"/>
    <mergeCell ref="H12:L12"/>
    <mergeCell ref="M12:U12"/>
    <mergeCell ref="A13:A15"/>
    <mergeCell ref="C13:C15"/>
    <mergeCell ref="D13:D15"/>
    <mergeCell ref="H13:L14"/>
    <mergeCell ref="M13:U15"/>
    <mergeCell ref="B7:C7"/>
    <mergeCell ref="H7:J7"/>
    <mergeCell ref="L7:N7"/>
    <mergeCell ref="P7:R7"/>
    <mergeCell ref="T7:U7"/>
    <mergeCell ref="B8:C8"/>
    <mergeCell ref="H8:J8"/>
    <mergeCell ref="L8:N8"/>
    <mergeCell ref="H5:U5"/>
    <mergeCell ref="B6:C6"/>
    <mergeCell ref="D6:D7"/>
    <mergeCell ref="H6:J6"/>
    <mergeCell ref="K6:K7"/>
    <mergeCell ref="L6:N6"/>
    <mergeCell ref="O6:O7"/>
    <mergeCell ref="P6:R6"/>
    <mergeCell ref="S6:S7"/>
    <mergeCell ref="T6:U6"/>
  </mergeCells>
  <conditionalFormatting sqref="X13 X16:X25 X27:X30 X33 X36:X37 X46 X54:X55 X60 X75 X84:X86 X88 X97 X99 X101:X102">
    <cfRule type="containsText" dxfId="1295" priority="141" operator="containsText" text="nicht i.O.">
      <formula>NOT(ISERROR(SEARCH("nicht i.O.",X13)))</formula>
    </cfRule>
    <cfRule type="containsText" dxfId="1294" priority="142" operator="containsText" text="in Abklärung">
      <formula>NOT(ISERROR(SEARCH("in Abklärung",X13)))</formula>
    </cfRule>
    <cfRule type="containsText" dxfId="1293" priority="143" operator="containsText" text="i.O.">
      <formula>NOT(ISERROR(SEARCH("i.O.",X13)))</formula>
    </cfRule>
    <cfRule type="containsText" dxfId="1292" priority="144" operator="containsText" text="korrigiert">
      <formula>NOT(ISERROR(SEARCH("korrigiert",X13)))</formula>
    </cfRule>
  </conditionalFormatting>
  <conditionalFormatting sqref="V16:V25 V27:V30 V33 V36:V37 V46 V54:V55 V60 V75 V84:V86 V88 V97 V99 V101:V102">
    <cfRule type="containsText" dxfId="1291" priority="137" operator="containsText" text="nicht i.O.">
      <formula>NOT(ISERROR(SEARCH("nicht i.O.",V16)))</formula>
    </cfRule>
    <cfRule type="containsText" dxfId="1290" priority="138" operator="containsText" text="in Abklärung">
      <formula>NOT(ISERROR(SEARCH("in Abklärung",V16)))</formula>
    </cfRule>
    <cfRule type="containsText" dxfId="1289" priority="139" operator="containsText" text="i.O.">
      <formula>NOT(ISERROR(SEARCH("i.O.",V16)))</formula>
    </cfRule>
    <cfRule type="containsText" dxfId="1288" priority="140" operator="containsText" text="korrigiert">
      <formula>NOT(ISERROR(SEARCH("korrigiert",V16)))</formula>
    </cfRule>
  </conditionalFormatting>
  <conditionalFormatting sqref="X26">
    <cfRule type="containsText" dxfId="1287" priority="133" operator="containsText" text="nicht i.O.">
      <formula>NOT(ISERROR(SEARCH("nicht i.O.",X26)))</formula>
    </cfRule>
    <cfRule type="containsText" dxfId="1286" priority="134" operator="containsText" text="in Abklärung">
      <formula>NOT(ISERROR(SEARCH("in Abklärung",X26)))</formula>
    </cfRule>
    <cfRule type="containsText" dxfId="1285" priority="135" operator="containsText" text="i.O.">
      <formula>NOT(ISERROR(SEARCH("i.O.",X26)))</formula>
    </cfRule>
    <cfRule type="containsText" dxfId="1284" priority="136" operator="containsText" text="korrigiert">
      <formula>NOT(ISERROR(SEARCH("korrigiert",X26)))</formula>
    </cfRule>
  </conditionalFormatting>
  <conditionalFormatting sqref="V26">
    <cfRule type="containsText" dxfId="1283" priority="129" operator="containsText" text="nicht i.O.">
      <formula>NOT(ISERROR(SEARCH("nicht i.O.",V26)))</formula>
    </cfRule>
    <cfRule type="containsText" dxfId="1282" priority="130" operator="containsText" text="in Abklärung">
      <formula>NOT(ISERROR(SEARCH("in Abklärung",V26)))</formula>
    </cfRule>
    <cfRule type="containsText" dxfId="1281" priority="131" operator="containsText" text="i.O.">
      <formula>NOT(ISERROR(SEARCH("i.O.",V26)))</formula>
    </cfRule>
    <cfRule type="containsText" dxfId="1280" priority="132" operator="containsText" text="korrigiert">
      <formula>NOT(ISERROR(SEARCH("korrigiert",V26)))</formula>
    </cfRule>
  </conditionalFormatting>
  <conditionalFormatting sqref="X31">
    <cfRule type="containsText" dxfId="1279" priority="125" operator="containsText" text="nicht i.O.">
      <formula>NOT(ISERROR(SEARCH("nicht i.O.",X31)))</formula>
    </cfRule>
    <cfRule type="containsText" dxfId="1278" priority="126" operator="containsText" text="in Abklärung">
      <formula>NOT(ISERROR(SEARCH("in Abklärung",X31)))</formula>
    </cfRule>
    <cfRule type="containsText" dxfId="1277" priority="127" operator="containsText" text="i.O.">
      <formula>NOT(ISERROR(SEARCH("i.O.",X31)))</formula>
    </cfRule>
    <cfRule type="containsText" dxfId="1276" priority="128" operator="containsText" text="korrigiert">
      <formula>NOT(ISERROR(SEARCH("korrigiert",X31)))</formula>
    </cfRule>
  </conditionalFormatting>
  <conditionalFormatting sqref="V31">
    <cfRule type="containsText" dxfId="1275" priority="121" operator="containsText" text="nicht i.O.">
      <formula>NOT(ISERROR(SEARCH("nicht i.O.",V31)))</formula>
    </cfRule>
    <cfRule type="containsText" dxfId="1274" priority="122" operator="containsText" text="in Abklärung">
      <formula>NOT(ISERROR(SEARCH("in Abklärung",V31)))</formula>
    </cfRule>
    <cfRule type="containsText" dxfId="1273" priority="123" operator="containsText" text="i.O.">
      <formula>NOT(ISERROR(SEARCH("i.O.",V31)))</formula>
    </cfRule>
    <cfRule type="containsText" dxfId="1272" priority="124" operator="containsText" text="korrigiert">
      <formula>NOT(ISERROR(SEARCH("korrigiert",V31)))</formula>
    </cfRule>
  </conditionalFormatting>
  <conditionalFormatting sqref="X32">
    <cfRule type="containsText" dxfId="1271" priority="117" operator="containsText" text="nicht i.O.">
      <formula>NOT(ISERROR(SEARCH("nicht i.O.",X32)))</formula>
    </cfRule>
    <cfRule type="containsText" dxfId="1270" priority="118" operator="containsText" text="in Abklärung">
      <formula>NOT(ISERROR(SEARCH("in Abklärung",X32)))</formula>
    </cfRule>
    <cfRule type="containsText" dxfId="1269" priority="119" operator="containsText" text="i.O.">
      <formula>NOT(ISERROR(SEARCH("i.O.",X32)))</formula>
    </cfRule>
    <cfRule type="containsText" dxfId="1268" priority="120" operator="containsText" text="korrigiert">
      <formula>NOT(ISERROR(SEARCH("korrigiert",X32)))</formula>
    </cfRule>
  </conditionalFormatting>
  <conditionalFormatting sqref="V32">
    <cfRule type="containsText" dxfId="1267" priority="113" operator="containsText" text="nicht i.O.">
      <formula>NOT(ISERROR(SEARCH("nicht i.O.",V32)))</formula>
    </cfRule>
    <cfRule type="containsText" dxfId="1266" priority="114" operator="containsText" text="in Abklärung">
      <formula>NOT(ISERROR(SEARCH("in Abklärung",V32)))</formula>
    </cfRule>
    <cfRule type="containsText" dxfId="1265" priority="115" operator="containsText" text="i.O.">
      <formula>NOT(ISERROR(SEARCH("i.O.",V32)))</formula>
    </cfRule>
    <cfRule type="containsText" dxfId="1264" priority="116" operator="containsText" text="korrigiert">
      <formula>NOT(ISERROR(SEARCH("korrigiert",V32)))</formula>
    </cfRule>
  </conditionalFormatting>
  <conditionalFormatting sqref="X34">
    <cfRule type="containsText" dxfId="1263" priority="109" operator="containsText" text="nicht i.O.">
      <formula>NOT(ISERROR(SEARCH("nicht i.O.",X34)))</formula>
    </cfRule>
    <cfRule type="containsText" dxfId="1262" priority="110" operator="containsText" text="in Abklärung">
      <formula>NOT(ISERROR(SEARCH("in Abklärung",X34)))</formula>
    </cfRule>
    <cfRule type="containsText" dxfId="1261" priority="111" operator="containsText" text="i.O.">
      <formula>NOT(ISERROR(SEARCH("i.O.",X34)))</formula>
    </cfRule>
    <cfRule type="containsText" dxfId="1260" priority="112" operator="containsText" text="korrigiert">
      <formula>NOT(ISERROR(SEARCH("korrigiert",X34)))</formula>
    </cfRule>
  </conditionalFormatting>
  <conditionalFormatting sqref="V34">
    <cfRule type="containsText" dxfId="1259" priority="105" operator="containsText" text="nicht i.O.">
      <formula>NOT(ISERROR(SEARCH("nicht i.O.",V34)))</formula>
    </cfRule>
    <cfRule type="containsText" dxfId="1258" priority="106" operator="containsText" text="in Abklärung">
      <formula>NOT(ISERROR(SEARCH("in Abklärung",V34)))</formula>
    </cfRule>
    <cfRule type="containsText" dxfId="1257" priority="107" operator="containsText" text="i.O.">
      <formula>NOT(ISERROR(SEARCH("i.O.",V34)))</formula>
    </cfRule>
    <cfRule type="containsText" dxfId="1256" priority="108" operator="containsText" text="korrigiert">
      <formula>NOT(ISERROR(SEARCH("korrigiert",V34)))</formula>
    </cfRule>
  </conditionalFormatting>
  <conditionalFormatting sqref="X35">
    <cfRule type="containsText" dxfId="1255" priority="101" operator="containsText" text="nicht i.O.">
      <formula>NOT(ISERROR(SEARCH("nicht i.O.",X35)))</formula>
    </cfRule>
    <cfRule type="containsText" dxfId="1254" priority="102" operator="containsText" text="in Abklärung">
      <formula>NOT(ISERROR(SEARCH("in Abklärung",X35)))</formula>
    </cfRule>
    <cfRule type="containsText" dxfId="1253" priority="103" operator="containsText" text="i.O.">
      <formula>NOT(ISERROR(SEARCH("i.O.",X35)))</formula>
    </cfRule>
    <cfRule type="containsText" dxfId="1252" priority="104" operator="containsText" text="korrigiert">
      <formula>NOT(ISERROR(SEARCH("korrigiert",X35)))</formula>
    </cfRule>
  </conditionalFormatting>
  <conditionalFormatting sqref="V35">
    <cfRule type="containsText" dxfId="1251" priority="97" operator="containsText" text="nicht i.O.">
      <formula>NOT(ISERROR(SEARCH("nicht i.O.",V35)))</formula>
    </cfRule>
    <cfRule type="containsText" dxfId="1250" priority="98" operator="containsText" text="in Abklärung">
      <formula>NOT(ISERROR(SEARCH("in Abklärung",V35)))</formula>
    </cfRule>
    <cfRule type="containsText" dxfId="1249" priority="99" operator="containsText" text="i.O.">
      <formula>NOT(ISERROR(SEARCH("i.O.",V35)))</formula>
    </cfRule>
    <cfRule type="containsText" dxfId="1248" priority="100" operator="containsText" text="korrigiert">
      <formula>NOT(ISERROR(SEARCH("korrigiert",V35)))</formula>
    </cfRule>
  </conditionalFormatting>
  <conditionalFormatting sqref="X38">
    <cfRule type="containsText" dxfId="1247" priority="93" operator="containsText" text="nicht i.O.">
      <formula>NOT(ISERROR(SEARCH("nicht i.O.",X38)))</formula>
    </cfRule>
    <cfRule type="containsText" dxfId="1246" priority="94" operator="containsText" text="in Abklärung">
      <formula>NOT(ISERROR(SEARCH("in Abklärung",X38)))</formula>
    </cfRule>
    <cfRule type="containsText" dxfId="1245" priority="95" operator="containsText" text="i.O.">
      <formula>NOT(ISERROR(SEARCH("i.O.",X38)))</formula>
    </cfRule>
    <cfRule type="containsText" dxfId="1244" priority="96" operator="containsText" text="korrigiert">
      <formula>NOT(ISERROR(SEARCH("korrigiert",X38)))</formula>
    </cfRule>
  </conditionalFormatting>
  <conditionalFormatting sqref="V38">
    <cfRule type="containsText" dxfId="1243" priority="89" operator="containsText" text="nicht i.O.">
      <formula>NOT(ISERROR(SEARCH("nicht i.O.",V38)))</formula>
    </cfRule>
    <cfRule type="containsText" dxfId="1242" priority="90" operator="containsText" text="in Abklärung">
      <formula>NOT(ISERROR(SEARCH("in Abklärung",V38)))</formula>
    </cfRule>
    <cfRule type="containsText" dxfId="1241" priority="91" operator="containsText" text="i.O.">
      <formula>NOT(ISERROR(SEARCH("i.O.",V38)))</formula>
    </cfRule>
    <cfRule type="containsText" dxfId="1240" priority="92" operator="containsText" text="korrigiert">
      <formula>NOT(ISERROR(SEARCH("korrigiert",V38)))</formula>
    </cfRule>
  </conditionalFormatting>
  <conditionalFormatting sqref="X39">
    <cfRule type="containsText" dxfId="1239" priority="85" operator="containsText" text="nicht i.O.">
      <formula>NOT(ISERROR(SEARCH("nicht i.O.",X39)))</formula>
    </cfRule>
    <cfRule type="containsText" dxfId="1238" priority="86" operator="containsText" text="in Abklärung">
      <formula>NOT(ISERROR(SEARCH("in Abklärung",X39)))</formula>
    </cfRule>
    <cfRule type="containsText" dxfId="1237" priority="87" operator="containsText" text="i.O.">
      <formula>NOT(ISERROR(SEARCH("i.O.",X39)))</formula>
    </cfRule>
    <cfRule type="containsText" dxfId="1236" priority="88" operator="containsText" text="korrigiert">
      <formula>NOT(ISERROR(SEARCH("korrigiert",X39)))</formula>
    </cfRule>
  </conditionalFormatting>
  <conditionalFormatting sqref="V39">
    <cfRule type="containsText" dxfId="1235" priority="81" operator="containsText" text="nicht i.O.">
      <formula>NOT(ISERROR(SEARCH("nicht i.O.",V39)))</formula>
    </cfRule>
    <cfRule type="containsText" dxfId="1234" priority="82" operator="containsText" text="in Abklärung">
      <formula>NOT(ISERROR(SEARCH("in Abklärung",V39)))</formula>
    </cfRule>
    <cfRule type="containsText" dxfId="1233" priority="83" operator="containsText" text="i.O.">
      <formula>NOT(ISERROR(SEARCH("i.O.",V39)))</formula>
    </cfRule>
    <cfRule type="containsText" dxfId="1232" priority="84" operator="containsText" text="korrigiert">
      <formula>NOT(ISERROR(SEARCH("korrigiert",V39)))</formula>
    </cfRule>
  </conditionalFormatting>
  <conditionalFormatting sqref="X40:X45">
    <cfRule type="containsText" dxfId="1231" priority="77" operator="containsText" text="nicht i.O.">
      <formula>NOT(ISERROR(SEARCH("nicht i.O.",X40)))</formula>
    </cfRule>
    <cfRule type="containsText" dxfId="1230" priority="78" operator="containsText" text="in Abklärung">
      <formula>NOT(ISERROR(SEARCH("in Abklärung",X40)))</formula>
    </cfRule>
    <cfRule type="containsText" dxfId="1229" priority="79" operator="containsText" text="i.O.">
      <formula>NOT(ISERROR(SEARCH("i.O.",X40)))</formula>
    </cfRule>
    <cfRule type="containsText" dxfId="1228" priority="80" operator="containsText" text="korrigiert">
      <formula>NOT(ISERROR(SEARCH("korrigiert",X40)))</formula>
    </cfRule>
  </conditionalFormatting>
  <conditionalFormatting sqref="V40:V45">
    <cfRule type="containsText" dxfId="1227" priority="73" operator="containsText" text="nicht i.O.">
      <formula>NOT(ISERROR(SEARCH("nicht i.O.",V40)))</formula>
    </cfRule>
    <cfRule type="containsText" dxfId="1226" priority="74" operator="containsText" text="in Abklärung">
      <formula>NOT(ISERROR(SEARCH("in Abklärung",V40)))</formula>
    </cfRule>
    <cfRule type="containsText" dxfId="1225" priority="75" operator="containsText" text="i.O.">
      <formula>NOT(ISERROR(SEARCH("i.O.",V40)))</formula>
    </cfRule>
    <cfRule type="containsText" dxfId="1224" priority="76" operator="containsText" text="korrigiert">
      <formula>NOT(ISERROR(SEARCH("korrigiert",V40)))</formula>
    </cfRule>
  </conditionalFormatting>
  <conditionalFormatting sqref="X48">
    <cfRule type="containsText" dxfId="1223" priority="69" operator="containsText" text="nicht i.O.">
      <formula>NOT(ISERROR(SEARCH("nicht i.O.",X48)))</formula>
    </cfRule>
    <cfRule type="containsText" dxfId="1222" priority="70" operator="containsText" text="in Abklärung">
      <formula>NOT(ISERROR(SEARCH("in Abklärung",X48)))</formula>
    </cfRule>
    <cfRule type="containsText" dxfId="1221" priority="71" operator="containsText" text="i.O.">
      <formula>NOT(ISERROR(SEARCH("i.O.",X48)))</formula>
    </cfRule>
    <cfRule type="containsText" dxfId="1220" priority="72" operator="containsText" text="korrigiert">
      <formula>NOT(ISERROR(SEARCH("korrigiert",X48)))</formula>
    </cfRule>
  </conditionalFormatting>
  <conditionalFormatting sqref="V48">
    <cfRule type="containsText" dxfId="1219" priority="65" operator="containsText" text="nicht i.O.">
      <formula>NOT(ISERROR(SEARCH("nicht i.O.",V48)))</formula>
    </cfRule>
    <cfRule type="containsText" dxfId="1218" priority="66" operator="containsText" text="in Abklärung">
      <formula>NOT(ISERROR(SEARCH("in Abklärung",V48)))</formula>
    </cfRule>
    <cfRule type="containsText" dxfId="1217" priority="67" operator="containsText" text="i.O.">
      <formula>NOT(ISERROR(SEARCH("i.O.",V48)))</formula>
    </cfRule>
    <cfRule type="containsText" dxfId="1216" priority="68" operator="containsText" text="korrigiert">
      <formula>NOT(ISERROR(SEARCH("korrigiert",V48)))</formula>
    </cfRule>
  </conditionalFormatting>
  <conditionalFormatting sqref="X49:X53">
    <cfRule type="containsText" dxfId="1215" priority="61" operator="containsText" text="nicht i.O.">
      <formula>NOT(ISERROR(SEARCH("nicht i.O.",X49)))</formula>
    </cfRule>
    <cfRule type="containsText" dxfId="1214" priority="62" operator="containsText" text="in Abklärung">
      <formula>NOT(ISERROR(SEARCH("in Abklärung",X49)))</formula>
    </cfRule>
    <cfRule type="containsText" dxfId="1213" priority="63" operator="containsText" text="i.O.">
      <formula>NOT(ISERROR(SEARCH("i.O.",X49)))</formula>
    </cfRule>
    <cfRule type="containsText" dxfId="1212" priority="64" operator="containsText" text="korrigiert">
      <formula>NOT(ISERROR(SEARCH("korrigiert",X49)))</formula>
    </cfRule>
  </conditionalFormatting>
  <conditionalFormatting sqref="V49:V53">
    <cfRule type="containsText" dxfId="1211" priority="57" operator="containsText" text="nicht i.O.">
      <formula>NOT(ISERROR(SEARCH("nicht i.O.",V49)))</formula>
    </cfRule>
    <cfRule type="containsText" dxfId="1210" priority="58" operator="containsText" text="in Abklärung">
      <formula>NOT(ISERROR(SEARCH("in Abklärung",V49)))</formula>
    </cfRule>
    <cfRule type="containsText" dxfId="1209" priority="59" operator="containsText" text="i.O.">
      <formula>NOT(ISERROR(SEARCH("i.O.",V49)))</formula>
    </cfRule>
    <cfRule type="containsText" dxfId="1208" priority="60" operator="containsText" text="korrigiert">
      <formula>NOT(ISERROR(SEARCH("korrigiert",V49)))</formula>
    </cfRule>
  </conditionalFormatting>
  <conditionalFormatting sqref="X56:X59">
    <cfRule type="containsText" dxfId="1207" priority="53" operator="containsText" text="nicht i.O.">
      <formula>NOT(ISERROR(SEARCH("nicht i.O.",X56)))</formula>
    </cfRule>
    <cfRule type="containsText" dxfId="1206" priority="54" operator="containsText" text="in Abklärung">
      <formula>NOT(ISERROR(SEARCH("in Abklärung",X56)))</formula>
    </cfRule>
    <cfRule type="containsText" dxfId="1205" priority="55" operator="containsText" text="i.O.">
      <formula>NOT(ISERROR(SEARCH("i.O.",X56)))</formula>
    </cfRule>
    <cfRule type="containsText" dxfId="1204" priority="56" operator="containsText" text="korrigiert">
      <formula>NOT(ISERROR(SEARCH("korrigiert",X56)))</formula>
    </cfRule>
  </conditionalFormatting>
  <conditionalFormatting sqref="V56:V59">
    <cfRule type="containsText" dxfId="1203" priority="49" operator="containsText" text="nicht i.O.">
      <formula>NOT(ISERROR(SEARCH("nicht i.O.",V56)))</formula>
    </cfRule>
    <cfRule type="containsText" dxfId="1202" priority="50" operator="containsText" text="in Abklärung">
      <formula>NOT(ISERROR(SEARCH("in Abklärung",V56)))</formula>
    </cfRule>
    <cfRule type="containsText" dxfId="1201" priority="51" operator="containsText" text="i.O.">
      <formula>NOT(ISERROR(SEARCH("i.O.",V56)))</formula>
    </cfRule>
    <cfRule type="containsText" dxfId="1200" priority="52" operator="containsText" text="korrigiert">
      <formula>NOT(ISERROR(SEARCH("korrigiert",V56)))</formula>
    </cfRule>
  </conditionalFormatting>
  <conditionalFormatting sqref="X62:X74">
    <cfRule type="containsText" dxfId="1199" priority="45" operator="containsText" text="nicht i.O.">
      <formula>NOT(ISERROR(SEARCH("nicht i.O.",X62)))</formula>
    </cfRule>
    <cfRule type="containsText" dxfId="1198" priority="46" operator="containsText" text="in Abklärung">
      <formula>NOT(ISERROR(SEARCH("in Abklärung",X62)))</formula>
    </cfRule>
    <cfRule type="containsText" dxfId="1197" priority="47" operator="containsText" text="i.O.">
      <formula>NOT(ISERROR(SEARCH("i.O.",X62)))</formula>
    </cfRule>
    <cfRule type="containsText" dxfId="1196" priority="48" operator="containsText" text="korrigiert">
      <formula>NOT(ISERROR(SEARCH("korrigiert",X62)))</formula>
    </cfRule>
  </conditionalFormatting>
  <conditionalFormatting sqref="V62:V74">
    <cfRule type="containsText" dxfId="1195" priority="41" operator="containsText" text="nicht i.O.">
      <formula>NOT(ISERROR(SEARCH("nicht i.O.",V62)))</formula>
    </cfRule>
    <cfRule type="containsText" dxfId="1194" priority="42" operator="containsText" text="in Abklärung">
      <formula>NOT(ISERROR(SEARCH("in Abklärung",V62)))</formula>
    </cfRule>
    <cfRule type="containsText" dxfId="1193" priority="43" operator="containsText" text="i.O.">
      <formula>NOT(ISERROR(SEARCH("i.O.",V62)))</formula>
    </cfRule>
    <cfRule type="containsText" dxfId="1192" priority="44" operator="containsText" text="korrigiert">
      <formula>NOT(ISERROR(SEARCH("korrigiert",V62)))</formula>
    </cfRule>
  </conditionalFormatting>
  <conditionalFormatting sqref="X77:X83">
    <cfRule type="containsText" dxfId="1191" priority="37" operator="containsText" text="nicht i.O.">
      <formula>NOT(ISERROR(SEARCH("nicht i.O.",X77)))</formula>
    </cfRule>
    <cfRule type="containsText" dxfId="1190" priority="38" operator="containsText" text="in Abklärung">
      <formula>NOT(ISERROR(SEARCH("in Abklärung",X77)))</formula>
    </cfRule>
    <cfRule type="containsText" dxfId="1189" priority="39" operator="containsText" text="i.O.">
      <formula>NOT(ISERROR(SEARCH("i.O.",X77)))</formula>
    </cfRule>
    <cfRule type="containsText" dxfId="1188" priority="40" operator="containsText" text="korrigiert">
      <formula>NOT(ISERROR(SEARCH("korrigiert",X77)))</formula>
    </cfRule>
  </conditionalFormatting>
  <conditionalFormatting sqref="V77:V83">
    <cfRule type="containsText" dxfId="1187" priority="33" operator="containsText" text="nicht i.O.">
      <formula>NOT(ISERROR(SEARCH("nicht i.O.",V77)))</formula>
    </cfRule>
    <cfRule type="containsText" dxfId="1186" priority="34" operator="containsText" text="in Abklärung">
      <formula>NOT(ISERROR(SEARCH("in Abklärung",V77)))</formula>
    </cfRule>
    <cfRule type="containsText" dxfId="1185" priority="35" operator="containsText" text="i.O.">
      <formula>NOT(ISERROR(SEARCH("i.O.",V77)))</formula>
    </cfRule>
    <cfRule type="containsText" dxfId="1184" priority="36" operator="containsText" text="korrigiert">
      <formula>NOT(ISERROR(SEARCH("korrigiert",V77)))</formula>
    </cfRule>
  </conditionalFormatting>
  <conditionalFormatting sqref="X87">
    <cfRule type="containsText" dxfId="1183" priority="29" operator="containsText" text="nicht i.O.">
      <formula>NOT(ISERROR(SEARCH("nicht i.O.",X87)))</formula>
    </cfRule>
    <cfRule type="containsText" dxfId="1182" priority="30" operator="containsText" text="in Abklärung">
      <formula>NOT(ISERROR(SEARCH("in Abklärung",X87)))</formula>
    </cfRule>
    <cfRule type="containsText" dxfId="1181" priority="31" operator="containsText" text="i.O.">
      <formula>NOT(ISERROR(SEARCH("i.O.",X87)))</formula>
    </cfRule>
    <cfRule type="containsText" dxfId="1180" priority="32" operator="containsText" text="korrigiert">
      <formula>NOT(ISERROR(SEARCH("korrigiert",X87)))</formula>
    </cfRule>
  </conditionalFormatting>
  <conditionalFormatting sqref="V87">
    <cfRule type="containsText" dxfId="1179" priority="25" operator="containsText" text="nicht i.O.">
      <formula>NOT(ISERROR(SEARCH("nicht i.O.",V87)))</formula>
    </cfRule>
    <cfRule type="containsText" dxfId="1178" priority="26" operator="containsText" text="in Abklärung">
      <formula>NOT(ISERROR(SEARCH("in Abklärung",V87)))</formula>
    </cfRule>
    <cfRule type="containsText" dxfId="1177" priority="27" operator="containsText" text="i.O.">
      <formula>NOT(ISERROR(SEARCH("i.O.",V87)))</formula>
    </cfRule>
    <cfRule type="containsText" dxfId="1176" priority="28" operator="containsText" text="korrigiert">
      <formula>NOT(ISERROR(SEARCH("korrigiert",V87)))</formula>
    </cfRule>
  </conditionalFormatting>
  <conditionalFormatting sqref="X90:X96">
    <cfRule type="containsText" dxfId="1175" priority="21" operator="containsText" text="nicht i.O.">
      <formula>NOT(ISERROR(SEARCH("nicht i.O.",X90)))</formula>
    </cfRule>
    <cfRule type="containsText" dxfId="1174" priority="22" operator="containsText" text="in Abklärung">
      <formula>NOT(ISERROR(SEARCH("in Abklärung",X90)))</formula>
    </cfRule>
    <cfRule type="containsText" dxfId="1173" priority="23" operator="containsText" text="i.O.">
      <formula>NOT(ISERROR(SEARCH("i.O.",X90)))</formula>
    </cfRule>
    <cfRule type="containsText" dxfId="1172" priority="24" operator="containsText" text="korrigiert">
      <formula>NOT(ISERROR(SEARCH("korrigiert",X90)))</formula>
    </cfRule>
  </conditionalFormatting>
  <conditionalFormatting sqref="V90:V96">
    <cfRule type="containsText" dxfId="1171" priority="17" operator="containsText" text="nicht i.O.">
      <formula>NOT(ISERROR(SEARCH("nicht i.O.",V90)))</formula>
    </cfRule>
    <cfRule type="containsText" dxfId="1170" priority="18" operator="containsText" text="in Abklärung">
      <formula>NOT(ISERROR(SEARCH("in Abklärung",V90)))</formula>
    </cfRule>
    <cfRule type="containsText" dxfId="1169" priority="19" operator="containsText" text="i.O.">
      <formula>NOT(ISERROR(SEARCH("i.O.",V90)))</formula>
    </cfRule>
    <cfRule type="containsText" dxfId="1168" priority="20" operator="containsText" text="korrigiert">
      <formula>NOT(ISERROR(SEARCH("korrigiert",V90)))</formula>
    </cfRule>
  </conditionalFormatting>
  <conditionalFormatting sqref="X98">
    <cfRule type="containsText" dxfId="1167" priority="13" operator="containsText" text="nicht i.O.">
      <formula>NOT(ISERROR(SEARCH("nicht i.O.",X98)))</formula>
    </cfRule>
    <cfRule type="containsText" dxfId="1166" priority="14" operator="containsText" text="in Abklärung">
      <formula>NOT(ISERROR(SEARCH("in Abklärung",X98)))</formula>
    </cfRule>
    <cfRule type="containsText" dxfId="1165" priority="15" operator="containsText" text="i.O.">
      <formula>NOT(ISERROR(SEARCH("i.O.",X98)))</formula>
    </cfRule>
    <cfRule type="containsText" dxfId="1164" priority="16" operator="containsText" text="korrigiert">
      <formula>NOT(ISERROR(SEARCH("korrigiert",X98)))</formula>
    </cfRule>
  </conditionalFormatting>
  <conditionalFormatting sqref="V98">
    <cfRule type="containsText" dxfId="1163" priority="9" operator="containsText" text="nicht i.O.">
      <formula>NOT(ISERROR(SEARCH("nicht i.O.",V98)))</formula>
    </cfRule>
    <cfRule type="containsText" dxfId="1162" priority="10" operator="containsText" text="in Abklärung">
      <formula>NOT(ISERROR(SEARCH("in Abklärung",V98)))</formula>
    </cfRule>
    <cfRule type="containsText" dxfId="1161" priority="11" operator="containsText" text="i.O.">
      <formula>NOT(ISERROR(SEARCH("i.O.",V98)))</formula>
    </cfRule>
    <cfRule type="containsText" dxfId="1160" priority="12" operator="containsText" text="korrigiert">
      <formula>NOT(ISERROR(SEARCH("korrigiert",V98)))</formula>
    </cfRule>
  </conditionalFormatting>
  <conditionalFormatting sqref="X100">
    <cfRule type="containsText" dxfId="1159" priority="5" operator="containsText" text="nicht i.O.">
      <formula>NOT(ISERROR(SEARCH("nicht i.O.",X100)))</formula>
    </cfRule>
    <cfRule type="containsText" dxfId="1158" priority="6" operator="containsText" text="in Abklärung">
      <formula>NOT(ISERROR(SEARCH("in Abklärung",X100)))</formula>
    </cfRule>
    <cfRule type="containsText" dxfId="1157" priority="7" operator="containsText" text="i.O.">
      <formula>NOT(ISERROR(SEARCH("i.O.",X100)))</formula>
    </cfRule>
    <cfRule type="containsText" dxfId="1156" priority="8" operator="containsText" text="korrigiert">
      <formula>NOT(ISERROR(SEARCH("korrigiert",X100)))</formula>
    </cfRule>
  </conditionalFormatting>
  <conditionalFormatting sqref="V100">
    <cfRule type="containsText" dxfId="1155" priority="1" operator="containsText" text="nicht i.O.">
      <formula>NOT(ISERROR(SEARCH("nicht i.O.",V100)))</formula>
    </cfRule>
    <cfRule type="containsText" dxfId="1154" priority="2" operator="containsText" text="in Abklärung">
      <formula>NOT(ISERROR(SEARCH("in Abklärung",V100)))</formula>
    </cfRule>
    <cfRule type="containsText" dxfId="1153" priority="3" operator="containsText" text="i.O.">
      <formula>NOT(ISERROR(SEARCH("i.O.",V100)))</formula>
    </cfRule>
    <cfRule type="containsText" dxfId="1152" priority="4" operator="containsText" text="korrigiert">
      <formula>NOT(ISERROR(SEARCH("korrigiert",V100)))</formula>
    </cfRule>
  </conditionalFormatting>
  <dataValidations count="6">
    <dataValidation type="date" operator="lessThan" allowBlank="1" showInputMessage="1" showErrorMessage="1" sqref="D21" xr:uid="{7D01F686-2FC5-4564-A5B8-89DC4BA65BBC}">
      <formula1>44197</formula1>
    </dataValidation>
    <dataValidation type="list" allowBlank="1" showInputMessage="1" showErrorMessage="1" sqref="X16:X17 X13 X101" xr:uid="{B32D2E3F-126B-47CE-896C-D5403D1B8DFB}">
      <formula1>"',i.O.,in Abklärung,nicht i.O.,korrigiert"</formula1>
    </dataValidation>
    <dataValidation type="date" operator="greaterThan" allowBlank="1" showInputMessage="1" showErrorMessage="1" sqref="D44:G44" xr:uid="{D11EAA92-FACD-4345-B896-8D4C2C84E4C7}">
      <formula1>42370</formula1>
    </dataValidation>
    <dataValidation type="date" operator="greaterThan" allowBlank="1" showInputMessage="1" showErrorMessage="1" sqref="D22:G22" xr:uid="{9F08C39B-AE87-40A7-9367-224D1D5BB44E}">
      <formula1>D21</formula1>
    </dataValidation>
    <dataValidation type="date" operator="lessThan" allowBlank="1" showInputMessage="1" showErrorMessage="1" sqref="E21:G21" xr:uid="{CFF38409-B21E-4D4D-8D73-140842CDAD93}">
      <formula1>43101</formula1>
    </dataValidation>
    <dataValidation type="list" allowBlank="1" showInputMessage="1" showErrorMessage="1" sqref="K70:L72" xr:uid="{F5AFECC9-C036-4962-B571-C64E09D16198}">
      <formula1>Ausw.KWTyp</formula1>
    </dataValidation>
  </dataValidations>
  <hyperlinks>
    <hyperlink ref="L80:P80" r:id="rId1" display="download" xr:uid="{F8666811-A915-48ED-A199-F659BEE3D44A}"/>
    <hyperlink ref="H66:L66" r:id="rId2" display="download" xr:uid="{64C8E020-0521-4268-AECA-53AFC9DE1FD4}"/>
  </hyperlinks>
  <pageMargins left="0.70866141732283472" right="0.70866141732283472" top="0.78740157480314965" bottom="0.78740157480314965" header="0.31496062992125984" footer="0.31496062992125984"/>
  <pageSetup paperSize="8" scale="67" fitToHeight="0" orientation="landscape" r:id="rId3"/>
  <headerFooter>
    <oddHeader>&amp;LBFE-MP&amp;C &amp;A&amp;R&amp;D</oddHeader>
    <oddFooter>&amp;L&amp;F, &amp;T&amp;RS. &amp;P / &amp;N</oddFooter>
  </headerFooter>
  <drawing r:id="rId4"/>
  <legacyDrawing r:id="rId5"/>
  <controls>
    <mc:AlternateContent xmlns:mc="http://schemas.openxmlformats.org/markup-compatibility/2006">
      <mc:Choice Requires="x14">
        <control shapeId="130050" r:id="rId6" name="CheckBox2">
          <controlPr locked="0" defaultSize="0" autoLine="0" r:id="rId7">
            <anchor moveWithCells="1">
              <from>
                <xdr:col>2</xdr:col>
                <xdr:colOff>247650</xdr:colOff>
                <xdr:row>4</xdr:row>
                <xdr:rowOff>107950</xdr:rowOff>
              </from>
              <to>
                <xdr:col>2</xdr:col>
                <xdr:colOff>400050</xdr:colOff>
                <xdr:row>4</xdr:row>
                <xdr:rowOff>292100</xdr:rowOff>
              </to>
            </anchor>
          </controlPr>
        </control>
      </mc:Choice>
      <mc:Fallback>
        <control shapeId="130050" r:id="rId6" name="CheckBox2"/>
      </mc:Fallback>
    </mc:AlternateContent>
    <mc:AlternateContent xmlns:mc="http://schemas.openxmlformats.org/markup-compatibility/2006">
      <mc:Choice Requires="x14">
        <control shapeId="130049" r:id="rId8" name="CheckBox1">
          <controlPr locked="0" defaultSize="0" autoLine="0" r:id="rId9">
            <anchor moveWithCells="1">
              <from>
                <xdr:col>11</xdr:col>
                <xdr:colOff>304800</xdr:colOff>
                <xdr:row>14</xdr:row>
                <xdr:rowOff>57150</xdr:rowOff>
              </from>
              <to>
                <xdr:col>11</xdr:col>
                <xdr:colOff>476250</xdr:colOff>
                <xdr:row>14</xdr:row>
                <xdr:rowOff>209550</xdr:rowOff>
              </to>
            </anchor>
          </controlPr>
        </control>
      </mc:Choice>
      <mc:Fallback>
        <control shapeId="130049" r:id="rId8" name="CheckBox1"/>
      </mc:Fallback>
    </mc:AlternateContent>
  </controls>
  <extLst>
    <ext xmlns:x14="http://schemas.microsoft.com/office/spreadsheetml/2009/9/main" uri="{CCE6A557-97BC-4b89-ADB6-D9C93CAAB3DF}">
      <x14:dataValidations xmlns:xm="http://schemas.microsoft.com/office/excel/2006/main" count="13">
        <x14:dataValidation type="list" allowBlank="1" showInputMessage="1" showErrorMessage="1" xr:uid="{749E481E-7F78-4787-978E-7B7585CFED39}">
          <x14:formula1>
            <xm:f>Dropdown!$AI$6:$AI$135</xm:f>
          </x14:formula1>
          <xm:sqref>B14</xm:sqref>
        </x14:dataValidation>
        <x14:dataValidation type="list" allowBlank="1" showInputMessage="1" showErrorMessage="1" xr:uid="{E344F551-8613-4B51-A87F-67829BC239F6}">
          <x14:formula1>
            <xm:f>OFFSET(Dropdown!$AS$7:$AU$19,0,'Informazioni generali'!$B$4-1,4,1)</xm:f>
          </x14:formula1>
          <xm:sqref>X18:X24 X26 X31:X32 X34:X35 X38:X45 X48:X53 X56:X59 X100 X77:X83 X87 X90:X96 X98 X62:X74</xm:sqref>
        </x14:dataValidation>
        <x14:dataValidation type="list" allowBlank="1" showInputMessage="1" showErrorMessage="1" xr:uid="{52650AAF-4CAD-48BA-987E-1AC83EC8772F}">
          <x14:formula1>
            <xm:f>OFFSET(Dropdown!$AP$7:$AR$19,0,'Informazioni generali'!$B$4-1,3,1)</xm:f>
          </x14:formula1>
          <xm:sqref>V13:V15 V18:V24 V26 V31:V32 V34:V35 V38:V45 V48:V53 V56:V59 V100 V77:V83 V87 V90:V96 V98 V62:V74</xm:sqref>
        </x14:dataValidation>
        <x14:dataValidation type="list" allowBlank="1" showInputMessage="1" showErrorMessage="1" xr:uid="{C8DEE4C1-B57B-4340-9378-078076D2AA08}">
          <x14:formula1>
            <xm:f>OFFSET(Dropdown!$P$7:$R$10,0,'Informazioni generali'!$B$4-1,4,1)</xm:f>
          </x14:formula1>
          <xm:sqref>D77</xm:sqref>
        </x14:dataValidation>
        <x14:dataValidation type="list" allowBlank="1" showInputMessage="1" showErrorMessage="1" xr:uid="{C972D229-6AC1-4410-AB99-ACC40ED0BB08}">
          <x14:formula1>
            <xm:f>OFFSET(Dropdown!$D$7:$F$8,0,'Informazioni generali'!$B$4-1,2,1)</xm:f>
          </x14:formula1>
          <xm:sqref>H50:Q50 H56:Q56</xm:sqref>
        </x14:dataValidation>
        <x14:dataValidation type="list" allowBlank="1" showInputMessage="1" showErrorMessage="1" xr:uid="{6365F60D-17FE-4DCF-9203-21A22A88F9D2}">
          <x14:formula1>
            <xm:f>OFFSET(Dropdown!$M$7:$O$11,0,'Informazioni generali'!$B$4-1,5,1)</xm:f>
          </x14:formula1>
          <xm:sqref>D45</xm:sqref>
        </x14:dataValidation>
        <x14:dataValidation type="list" allowBlank="1" showInputMessage="1" showErrorMessage="1" xr:uid="{01136F74-01CA-4ACB-A2D7-154092050768}">
          <x14:formula1>
            <xm:f>OFFSET(Dropdown!$A$7:$C$9,0,'Informazioni generali'!$B$4-1,3,1)</xm:f>
          </x14:formula1>
          <xm:sqref>D42</xm:sqref>
        </x14:dataValidation>
        <x14:dataValidation type="list" allowBlank="1" showInputMessage="1" showErrorMessage="1" xr:uid="{8E4DA6A3-B9ED-4F05-80BF-97912C16E9A2}">
          <x14:formula1>
            <xm:f>OFFSET(Dropdown!$G$7:$I$11,0,'Informazioni generali'!$B$4-1,5,1)</xm:f>
          </x14:formula1>
          <xm:sqref>D20</xm:sqref>
        </x14:dataValidation>
        <x14:dataValidation type="list" allowBlank="1" showInputMessage="1" showErrorMessage="1" xr:uid="{AD7A81F5-0CA6-4518-8484-D4711F7F61D0}">
          <x14:formula1>
            <xm:f>Dropdown!$AP$7:$AP$9</xm:f>
          </x14:formula1>
          <xm:sqref>V84:V86 V33 V54:V55 V36:V37 V25 V27:V30 V97 V99 V101:V102</xm:sqref>
        </x14:dataValidation>
        <x14:dataValidation type="list" allowBlank="1" showInputMessage="1" showErrorMessage="1" xr:uid="{07FFB64E-EC60-4E14-BB2B-BCF8512E7350}">
          <x14:formula1>
            <xm:f>Dropdown!$P$7:$P$10</xm:f>
          </x14:formula1>
          <xm:sqref>E77:K77</xm:sqref>
        </x14:dataValidation>
        <x14:dataValidation type="list" allowBlank="1" showInputMessage="1" showErrorMessage="1" xr:uid="{4A374AFD-5B49-499D-8297-5C84767BEFC4}">
          <x14:formula1>
            <xm:f>Dropdown!$G$7:$G$11</xm:f>
          </x14:formula1>
          <xm:sqref>E20:G20</xm:sqref>
        </x14:dataValidation>
        <x14:dataValidation type="list" allowBlank="1" showInputMessage="1" showErrorMessage="1" xr:uid="{65B96EF5-795A-42D4-AD05-D576AFC317B5}">
          <x14:formula1>
            <xm:f>Dropdown!$A$7:$A$9</xm:f>
          </x14:formula1>
          <xm:sqref>E42:G42</xm:sqref>
        </x14:dataValidation>
        <x14:dataValidation type="list" allowBlank="1" showInputMessage="1" showErrorMessage="1" xr:uid="{EA3E48B2-DEFB-4CEC-8009-5ADF814EF8A5}">
          <x14:formula1>
            <xm:f>Dropdown!$M$7:$M$11</xm:f>
          </x14:formula1>
          <xm:sqref>E45:G45</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7F71E-3A1E-4036-803B-DECE6E4BFD8B}">
  <sheetPr codeName="Tabelle12">
    <tabColor theme="7" tint="0.39997558519241921"/>
    <pageSetUpPr fitToPage="1"/>
  </sheetPr>
  <dimension ref="A1:AC131"/>
  <sheetViews>
    <sheetView zoomScale="85" zoomScaleNormal="85" workbookViewId="0">
      <selection activeCell="M13" sqref="M13:U15"/>
    </sheetView>
  </sheetViews>
  <sheetFormatPr baseColWidth="10" defaultColWidth="11.453125" defaultRowHeight="12.5" outlineLevelCol="1" x14ac:dyDescent="0.25"/>
  <cols>
    <col min="1" max="1" width="11" customWidth="1"/>
    <col min="2" max="2" width="40.54296875" style="23" customWidth="1"/>
    <col min="3" max="3" width="10.54296875" style="23" customWidth="1"/>
    <col min="4" max="4" width="18.54296875" style="23" customWidth="1"/>
    <col min="5" max="7" width="18.54296875" style="23" hidden="1" customWidth="1"/>
    <col min="8" max="9" width="13.26953125" style="23" customWidth="1"/>
    <col min="10" max="10" width="13.453125" customWidth="1"/>
    <col min="11" max="11" width="13.54296875" customWidth="1"/>
    <col min="12" max="14" width="11.7265625" customWidth="1"/>
    <col min="15" max="15" width="13" customWidth="1"/>
    <col min="16" max="17" width="11.7265625" customWidth="1"/>
    <col min="18" max="18" width="12.54296875" customWidth="1"/>
    <col min="19" max="19" width="14.7265625" customWidth="1"/>
    <col min="20" max="20" width="11.54296875" customWidth="1"/>
    <col min="21" max="21" width="16.453125" customWidth="1"/>
    <col min="22" max="23" width="16.453125" hidden="1" customWidth="1" outlineLevel="1"/>
    <col min="24" max="24" width="11.453125" hidden="1" customWidth="1" outlineLevel="1"/>
    <col min="25" max="25" width="23.54296875" hidden="1" customWidth="1" outlineLevel="1"/>
    <col min="26" max="26" width="5.54296875" customWidth="1" collapsed="1"/>
    <col min="27" max="27" width="8.54296875" hidden="1" customWidth="1"/>
  </cols>
  <sheetData>
    <row r="1" spans="1:29" ht="20" x14ac:dyDescent="0.4">
      <c r="A1" s="441" t="str">
        <f ca="1">IF(B14=Dropdown!$AI$6,A2,VLOOKUP(B14,Dropdown!$AI$6:$AI$136,1,FALSE))</f>
        <v>IE3</v>
      </c>
      <c r="B1" s="442"/>
      <c r="C1" s="443"/>
      <c r="D1" s="443"/>
      <c r="E1" s="442"/>
      <c r="F1" s="442"/>
      <c r="G1" s="442"/>
      <c r="H1" s="442"/>
      <c r="I1" s="442"/>
      <c r="J1" s="49"/>
      <c r="K1" s="49"/>
      <c r="L1" s="49"/>
      <c r="M1" s="49"/>
      <c r="N1" s="49"/>
      <c r="O1" s="49"/>
      <c r="P1" s="49"/>
      <c r="Q1" s="49"/>
      <c r="R1" s="49"/>
      <c r="S1" s="49"/>
      <c r="T1" s="49"/>
      <c r="U1" s="49"/>
      <c r="V1" s="49"/>
      <c r="W1" s="49"/>
      <c r="X1" s="49"/>
      <c r="Y1" s="49"/>
    </row>
    <row r="2" spans="1:29" ht="15.5" x14ac:dyDescent="0.35">
      <c r="A2" s="290" t="str">
        <f ca="1">IF(D17="",IF(B14=Dropdown!$AI$6,CONCATENATE(OFFSET(Sprachen!A369,0,'Informazioni generali'!$B$4-1,1,1),_xlfn.SHEET()-9),VLOOKUP($B$14,Dropdown!$AI$6:$AJ$136,2,FALSE)),D17)</f>
        <v>IE3</v>
      </c>
      <c r="B2" s="23" t="str">
        <f ca="1">CONCATENATE(Richiedente!$A$4,": ",Richiedente!$B$4)</f>
        <v>N. domanda: MP.25.xxx</v>
      </c>
      <c r="C2" s="444"/>
      <c r="D2"/>
      <c r="E2" s="445"/>
      <c r="F2" s="445"/>
      <c r="G2" s="445"/>
      <c r="H2" s="27"/>
      <c r="I2"/>
      <c r="J2" s="27"/>
      <c r="K2" s="27"/>
      <c r="L2" s="27"/>
      <c r="M2" s="27"/>
      <c r="N2" s="27"/>
      <c r="O2" s="27"/>
      <c r="P2" s="27"/>
      <c r="Q2" s="445"/>
      <c r="R2" s="27"/>
      <c r="U2" s="65"/>
      <c r="V2" s="65"/>
      <c r="W2" s="65"/>
    </row>
    <row r="3" spans="1:29" ht="15.5" x14ac:dyDescent="0.35">
      <c r="A3" s="290"/>
      <c r="B3" s="444"/>
      <c r="C3" s="444"/>
      <c r="D3"/>
      <c r="E3" s="445"/>
      <c r="F3" s="445"/>
      <c r="G3" s="445"/>
      <c r="H3" s="27"/>
      <c r="I3" s="446"/>
      <c r="J3" s="27"/>
      <c r="K3" s="27"/>
      <c r="L3" s="27"/>
      <c r="M3" s="27"/>
      <c r="N3" s="27"/>
      <c r="O3" s="27"/>
      <c r="P3" s="27"/>
      <c r="Q3" s="445"/>
      <c r="R3" s="27"/>
      <c r="U3" s="65"/>
      <c r="V3" s="65"/>
      <c r="W3" s="65"/>
    </row>
    <row r="4" spans="1:29" ht="18" x14ac:dyDescent="0.35">
      <c r="A4" s="447" t="str">
        <f ca="1">OFFSET(Sprachen!A351,0,'Informazioni generali'!$B$4-1,1,1)</f>
        <v>Procura e autorizzazione al rilascio di informazioni</v>
      </c>
      <c r="B4"/>
      <c r="C4" s="448"/>
      <c r="D4"/>
      <c r="E4" s="139"/>
      <c r="F4"/>
      <c r="G4" s="142"/>
      <c r="H4"/>
      <c r="I4"/>
    </row>
    <row r="5" spans="1:29" ht="30.75" customHeight="1" x14ac:dyDescent="0.25">
      <c r="B5" s="449" t="str">
        <f ca="1">OFFSET(Sprachen!A352,0,'Informazioni generali'!$B$4-1,1,1)</f>
        <v>Il richiedente è rappresentante di una centrale elettrica</v>
      </c>
      <c r="C5" s="439"/>
      <c r="D5" s="343" t="s">
        <v>1607</v>
      </c>
      <c r="E5"/>
      <c r="F5"/>
      <c r="G5"/>
      <c r="H5" s="666" t="str">
        <f ca="1">OFFSET(Sprachen!A356,0,'Informazioni generali'!$B$4-1,1,1)</f>
        <v xml:space="preserve">Se il richiedente non è la persona autorizzata della centrale, ma ha è coinvolto nella centrale, si prega di non barrare la casella nella cella C5. I dati specifi della centrale elettrica sono automaticamente ripresi dal rappresentante della centrale durante l'analisi della domanda. </v>
      </c>
      <c r="I5" s="666"/>
      <c r="J5" s="666"/>
      <c r="K5" s="666"/>
      <c r="L5" s="666"/>
      <c r="M5" s="666"/>
      <c r="N5" s="666"/>
      <c r="O5" s="666"/>
      <c r="P5" s="666"/>
      <c r="Q5" s="666"/>
      <c r="R5" s="666"/>
      <c r="S5" s="666"/>
      <c r="T5" s="666"/>
      <c r="U5" s="666"/>
    </row>
    <row r="6" spans="1:29" ht="18" customHeight="1" x14ac:dyDescent="0.25">
      <c r="B6" s="664" t="str">
        <f ca="1">OFFSET(Sprachen!A353,0,'Informazioni generali'!$B$4-1,1,1)</f>
        <v>Persona autorizzata a fornire informazioni su questa KW</v>
      </c>
      <c r="C6" s="664"/>
      <c r="D6" s="667" t="str">
        <f ca="1">OFFSET(Sprachen!A357,0,'Informazioni generali'!$B$4-1,1,1)</f>
        <v>Nome</v>
      </c>
      <c r="E6"/>
      <c r="F6"/>
      <c r="G6"/>
      <c r="H6" s="586"/>
      <c r="I6" s="586"/>
      <c r="J6" s="586"/>
      <c r="K6" s="585" t="str">
        <f ca="1">OFFSET(Sprachen!A358,0,'Informazioni generali'!$B$4-1,1,1)</f>
        <v>Organizzazione</v>
      </c>
      <c r="L6" s="586"/>
      <c r="M6" s="586"/>
      <c r="N6" s="586"/>
      <c r="O6" s="585" t="str">
        <f ca="1">OFFSET(Sprachen!A359,0,'Informazioni generali'!$B$4-1,1,1)</f>
        <v>Indirizzo e-mail</v>
      </c>
      <c r="P6" s="586"/>
      <c r="Q6" s="586"/>
      <c r="R6" s="586"/>
      <c r="S6" s="585" t="str">
        <f ca="1">OFFSET(Sprachen!A360,0,'Informazioni generali'!$B$4-1,1,1)</f>
        <v>N. di telefono fisso</v>
      </c>
      <c r="T6" s="586"/>
      <c r="U6" s="586"/>
    </row>
    <row r="7" spans="1:29" ht="17.25" customHeight="1" x14ac:dyDescent="0.25">
      <c r="B7" s="664" t="str">
        <f ca="1">OFFSET(Sprachen!A354,0,'Informazioni generali'!$B$4-1,1,1)</f>
        <v>Persona delegata avente diritto all'informazione</v>
      </c>
      <c r="C7" s="664"/>
      <c r="D7" s="667"/>
      <c r="E7"/>
      <c r="F7"/>
      <c r="G7"/>
      <c r="H7" s="586"/>
      <c r="I7" s="586"/>
      <c r="J7" s="586"/>
      <c r="K7" s="585"/>
      <c r="L7" s="586"/>
      <c r="M7" s="586"/>
      <c r="N7" s="586"/>
      <c r="O7" s="585"/>
      <c r="P7" s="586"/>
      <c r="Q7" s="586"/>
      <c r="R7" s="586"/>
      <c r="S7" s="585"/>
      <c r="T7" s="586"/>
      <c r="U7" s="586"/>
      <c r="V7" s="55"/>
      <c r="Y7" s="55"/>
      <c r="Z7" s="55"/>
      <c r="AA7" s="55"/>
      <c r="AC7" s="97"/>
    </row>
    <row r="8" spans="1:29" ht="39" hidden="1" customHeight="1" x14ac:dyDescent="0.25">
      <c r="B8" s="570" t="str">
        <f ca="1">OFFSET(Sprachen!A355,0,'Informazioni generali'!$B$4-1,1,1)</f>
        <v>Per l'esame della domanda, l'UFE può prendere in consegna i dati e le informazioni del rappresentante autorizzato della centrale:</v>
      </c>
      <c r="C8" s="572"/>
      <c r="D8" s="207" t="str">
        <f ca="1">OFFSET(Sprachen!A361,0,'Informazioni generali'!$B$4-1,1,1)</f>
        <v>N. domanda</v>
      </c>
      <c r="E8" s="44"/>
      <c r="F8" s="44"/>
      <c r="G8" s="44"/>
      <c r="H8" s="665"/>
      <c r="I8" s="665"/>
      <c r="J8" s="665"/>
      <c r="K8" s="207" t="str">
        <f ca="1">OFFSET(Sprachen!A362,0,'Informazioni generali'!$B$4-1,1,1)</f>
        <v>Data</v>
      </c>
      <c r="L8" s="665"/>
      <c r="M8" s="665"/>
      <c r="N8" s="665"/>
    </row>
    <row r="9" spans="1:29" x14ac:dyDescent="0.25">
      <c r="B9"/>
      <c r="C9"/>
      <c r="D9"/>
      <c r="E9"/>
      <c r="F9"/>
      <c r="G9"/>
      <c r="H9"/>
      <c r="I9"/>
    </row>
    <row r="10" spans="1:29" ht="18" x14ac:dyDescent="0.25">
      <c r="A10" s="447" t="str">
        <f ca="1">OFFSET(Sprachen!A363,0,'Informazioni generali'!$B$4-1,1,1)</f>
        <v>A. Dati inerenti all'impianto e alle centrali</v>
      </c>
      <c r="Y10" s="55"/>
      <c r="Z10" s="55"/>
      <c r="AA10" s="55"/>
      <c r="AC10" s="97"/>
    </row>
    <row r="11" spans="1:29" ht="15.5" x14ac:dyDescent="0.35">
      <c r="A11" s="450"/>
      <c r="B11" s="450"/>
      <c r="C11" s="450"/>
      <c r="D11" s="450"/>
      <c r="E11" s="450"/>
      <c r="F11" s="450"/>
      <c r="G11" s="450"/>
      <c r="H11" s="450"/>
      <c r="I11" s="450"/>
      <c r="J11" s="450"/>
      <c r="K11" s="450"/>
      <c r="L11" s="450"/>
      <c r="M11" s="450"/>
      <c r="N11" s="450"/>
      <c r="O11" s="450"/>
      <c r="P11" s="450"/>
      <c r="Q11" s="450"/>
      <c r="R11" s="450"/>
      <c r="S11" s="450"/>
      <c r="T11" s="450"/>
      <c r="U11" s="450"/>
      <c r="V11" s="450"/>
      <c r="W11" s="450"/>
      <c r="X11" s="450"/>
      <c r="Y11" s="450"/>
    </row>
    <row r="12" spans="1:29" ht="26" x14ac:dyDescent="0.25">
      <c r="A12" s="451" t="str">
        <f ca="1">OFFSET(Sprachen!A364,0,'Informazioni generali'!$B$4-1,1,1)</f>
        <v>Codice</v>
      </c>
      <c r="B12" s="653" t="str">
        <f ca="1">OFFSET(Sprachen!A365,0,'Informazioni generali'!$B$4-1,1,1)</f>
        <v>A1. Dati dell'impianto</v>
      </c>
      <c r="C12" s="654"/>
      <c r="D12" s="655"/>
      <c r="E12" s="641" t="s">
        <v>416</v>
      </c>
      <c r="F12" s="642"/>
      <c r="G12" s="643"/>
      <c r="H12" s="682" t="str">
        <f ca="1">OFFSET(Sprachen!A366,0,'Informazioni generali'!$B$4-1,1,1)</f>
        <v>Commenti UFE</v>
      </c>
      <c r="I12" s="683"/>
      <c r="J12" s="683"/>
      <c r="K12" s="683"/>
      <c r="L12" s="684"/>
      <c r="M12" s="648" t="str">
        <f ca="1">OFFSET(Sprachen!A367,0,'Informazioni generali'!$B$4-1,1,1)</f>
        <v>Commenti richiedente</v>
      </c>
      <c r="N12" s="648"/>
      <c r="O12" s="648"/>
      <c r="P12" s="648"/>
      <c r="Q12" s="648"/>
      <c r="R12" s="648"/>
      <c r="S12" s="648"/>
      <c r="T12" s="648"/>
      <c r="U12" s="648"/>
      <c r="V12" s="454" t="str">
        <f ca="1">OFFSET(Sprachen!A511,0,'Informazioni generali'!$B$4-1,1,1)</f>
        <v>Esame plausiblità</v>
      </c>
      <c r="W12" s="455" t="str">
        <f ca="1">OFFSET(Sprachen!A512,0,'Informazioni generali'!$B$4-1,1,1)</f>
        <v>Osservazioni plausibilità</v>
      </c>
      <c r="X12" s="454" t="str">
        <f ca="1">OFFSET(Sprachen!A513,0,'Informazioni generali'!$B$4-1,1,1)</f>
        <v>Esame materiale</v>
      </c>
      <c r="Y12" s="455" t="str">
        <f ca="1">OFFSET(Sprachen!A514,0,'Informazioni generali'!$B$4-1,1,1)</f>
        <v>Commenti esame materiale</v>
      </c>
    </row>
    <row r="13" spans="1:29" ht="20" x14ac:dyDescent="0.25">
      <c r="A13" s="719" t="str">
        <f ca="1">CONCATENATE($A$2," / ",AA14)</f>
        <v>IE3 / 1</v>
      </c>
      <c r="B13" s="457" t="str">
        <f ca="1">OFFSET(Sprachen!A368,0,'Informazioni generali'!$B$4-1,1,1)</f>
        <v>Nome dell'impianto</v>
      </c>
      <c r="C13" s="592"/>
      <c r="D13" s="723" t="str">
        <f ca="1">A2</f>
        <v>IE3</v>
      </c>
      <c r="E13" s="458"/>
      <c r="F13" s="458"/>
      <c r="G13" s="458"/>
      <c r="H13" s="726" t="str">
        <f ca="1">OFFSET(Sprachen!A477,0,'Informazioni generali'!$B$4-1,1,1)</f>
        <v>Si prega dapprima di inserire la produzione di energia nel foglio di calcolo E_prod_Eingabe per questa centrale elettrica! Se il richiedente non è rappresentante della centrale, i dati vengono automaticamente acquisiti dalla centrale elettrica del rappresentante durante la revisione della domanda. Il richiedente deve solo riempire i campi ridotti. Le cifre chiave che finiscono in -G devono essere riprese dal rappresentante della centrale. La capacità lorda è decisiva per il MP, per cui le centrale con una capacità installata di 10 MW o più possono apparire nella lista.</v>
      </c>
      <c r="I13" s="727"/>
      <c r="J13" s="727"/>
      <c r="K13" s="727"/>
      <c r="L13" s="728"/>
      <c r="M13" s="660"/>
      <c r="N13" s="661"/>
      <c r="O13" s="661"/>
      <c r="P13" s="661"/>
      <c r="Q13" s="661"/>
      <c r="R13" s="661"/>
      <c r="S13" s="661"/>
      <c r="T13" s="661"/>
      <c r="U13" s="662"/>
      <c r="V13" s="737"/>
      <c r="W13" s="619"/>
      <c r="X13" s="594" t="s">
        <v>179</v>
      </c>
      <c r="Y13" s="619"/>
    </row>
    <row r="14" spans="1:29" ht="117" customHeight="1" x14ac:dyDescent="0.25">
      <c r="A14" s="720"/>
      <c r="B14" s="381" t="s">
        <v>964</v>
      </c>
      <c r="C14" s="722"/>
      <c r="D14" s="724"/>
      <c r="E14" s="404" t="s">
        <v>1612</v>
      </c>
      <c r="F14" s="404" t="s">
        <v>424</v>
      </c>
      <c r="G14" s="404" t="s">
        <v>417</v>
      </c>
      <c r="H14" s="729"/>
      <c r="I14" s="618"/>
      <c r="J14" s="618"/>
      <c r="K14" s="618"/>
      <c r="L14" s="730"/>
      <c r="M14" s="731"/>
      <c r="N14" s="732"/>
      <c r="O14" s="732"/>
      <c r="P14" s="732"/>
      <c r="Q14" s="732"/>
      <c r="R14" s="732"/>
      <c r="S14" s="732"/>
      <c r="T14" s="732"/>
      <c r="U14" s="733"/>
      <c r="V14" s="738"/>
      <c r="W14" s="710"/>
      <c r="X14" s="712"/>
      <c r="Y14" s="710"/>
      <c r="AA14">
        <v>1</v>
      </c>
    </row>
    <row r="15" spans="1:29" ht="21.75" customHeight="1" x14ac:dyDescent="0.25">
      <c r="A15" s="721"/>
      <c r="B15" s="293"/>
      <c r="C15" s="593"/>
      <c r="D15" s="725"/>
      <c r="E15" s="404"/>
      <c r="F15" s="404"/>
      <c r="G15" s="404"/>
      <c r="H15" s="694" t="str">
        <f ca="1">OFFSET(Sprachen!A478,0,'Informazioni generali'!$B$4-1,1,1)</f>
        <v>Se la KW non è disponibile nella lista, si prega di spuntare:</v>
      </c>
      <c r="I15" s="695"/>
      <c r="J15" s="695"/>
      <c r="K15" s="695"/>
      <c r="L15" s="440"/>
      <c r="M15" s="734"/>
      <c r="N15" s="735"/>
      <c r="O15" s="735"/>
      <c r="P15" s="735"/>
      <c r="Q15" s="735"/>
      <c r="R15" s="735"/>
      <c r="S15" s="735"/>
      <c r="T15" s="735"/>
      <c r="U15" s="736"/>
      <c r="V15" s="739"/>
      <c r="W15" s="711"/>
      <c r="X15" s="595"/>
      <c r="Y15" s="711"/>
    </row>
    <row r="16" spans="1:29" ht="38.15" hidden="1" customHeight="1" x14ac:dyDescent="0.25">
      <c r="A16" s="459" t="str">
        <f ca="1">CONCATENATE($A$2," / ",AA16)</f>
        <v>IE3 / 1-G1</v>
      </c>
      <c r="B16" s="649" t="str">
        <f ca="1">OFFSET(Sprachen!A370,0,'Informazioni generali'!$B$4-1,1,1)</f>
        <v>Nome dell'impianto (il richiedente deve specificare, se non è nell'elenco)</v>
      </c>
      <c r="C16" s="649"/>
      <c r="D16" s="384"/>
      <c r="E16" s="344"/>
      <c r="F16" s="344"/>
      <c r="G16" s="344"/>
      <c r="H16" s="697" t="str">
        <f ca="1">OFFSET(Sprachen!A479,0,'Informazioni generali'!$B$4-1,1,1)</f>
        <v>Inserire solo se la centrale elettrica non è nella lista</v>
      </c>
      <c r="I16" s="697"/>
      <c r="J16" s="697"/>
      <c r="K16" s="697"/>
      <c r="L16" s="698"/>
      <c r="M16" s="701"/>
      <c r="N16" s="701"/>
      <c r="O16" s="701"/>
      <c r="P16" s="701"/>
      <c r="Q16" s="701"/>
      <c r="R16" s="701"/>
      <c r="S16" s="701"/>
      <c r="T16" s="701"/>
      <c r="U16" s="702"/>
      <c r="V16" s="438"/>
      <c r="W16" s="437"/>
      <c r="X16" s="438"/>
      <c r="Y16" s="159"/>
      <c r="AA16" s="461" t="s">
        <v>523</v>
      </c>
    </row>
    <row r="17" spans="1:27" ht="44.15" hidden="1" customHeight="1" x14ac:dyDescent="0.25">
      <c r="A17" s="462" t="str">
        <f ca="1">CONCATENATE($A$2," / ",AA17)</f>
        <v>IE3 / 1-G2</v>
      </c>
      <c r="B17" s="649" t="str">
        <f ca="1">OFFSET(Sprachen!A371,0,'Informazioni generali'!$B$4-1,1,1)</f>
        <v>Abbreviazione proposta (il richiedente deve specificare, se non è nell'elenco)</v>
      </c>
      <c r="C17" s="649"/>
      <c r="D17" s="385"/>
      <c r="E17" s="345"/>
      <c r="F17" s="345"/>
      <c r="G17" s="345"/>
      <c r="H17" s="699" t="str">
        <f ca="1">OFFSET(Sprachen!A480,0,'Informazioni generali'!$B$4-1,1,1)</f>
        <v xml:space="preserve">Si prega di inserire solo se la centrale non è inclusa nella lista. Impostare di nuovo la selezione su "Please select" in modo da adottare l'abbreviazione suggerita. </v>
      </c>
      <c r="I17" s="699"/>
      <c r="J17" s="699"/>
      <c r="K17" s="699"/>
      <c r="L17" s="700"/>
      <c r="M17" s="703"/>
      <c r="N17" s="703"/>
      <c r="O17" s="703"/>
      <c r="P17" s="703"/>
      <c r="Q17" s="703"/>
      <c r="R17" s="703"/>
      <c r="S17" s="703"/>
      <c r="T17" s="703"/>
      <c r="U17" s="704"/>
      <c r="V17" s="346"/>
      <c r="W17" s="207"/>
      <c r="X17" s="346"/>
      <c r="Y17" s="44"/>
      <c r="AA17" s="463" t="s">
        <v>524</v>
      </c>
    </row>
    <row r="18" spans="1:27" x14ac:dyDescent="0.25">
      <c r="A18" s="464" t="str">
        <f t="shared" ref="A18:A45" ca="1" si="0">CONCATENATE($A$2," / ",AA18)</f>
        <v>IE3 / 2</v>
      </c>
      <c r="B18" s="159" t="str">
        <f ca="1">OFFSET(Sprachen!A372,0,'Informazioni generali'!$B$4-1,1,1)</f>
        <v>Comune di ubicazione</v>
      </c>
      <c r="C18" s="465"/>
      <c r="D18" s="347"/>
      <c r="E18" s="466"/>
      <c r="F18" s="466"/>
      <c r="G18" s="466"/>
      <c r="H18" s="652"/>
      <c r="I18" s="652"/>
      <c r="J18" s="652"/>
      <c r="K18" s="652"/>
      <c r="L18" s="652"/>
      <c r="M18" s="679"/>
      <c r="N18" s="679"/>
      <c r="O18" s="679"/>
      <c r="P18" s="679"/>
      <c r="Q18" s="679"/>
      <c r="R18" s="679"/>
      <c r="S18" s="679"/>
      <c r="T18" s="679"/>
      <c r="U18" s="679"/>
      <c r="V18" s="346"/>
      <c r="W18" s="207"/>
      <c r="X18" s="346" t="s">
        <v>179</v>
      </c>
      <c r="Y18" s="44"/>
      <c r="AA18">
        <f>+AA14+1</f>
        <v>2</v>
      </c>
    </row>
    <row r="19" spans="1:27" x14ac:dyDescent="0.25">
      <c r="A19" s="464" t="str">
        <f t="shared" ca="1" si="0"/>
        <v>IE3 / 3</v>
      </c>
      <c r="B19" s="159" t="str">
        <f ca="1">OFFSET(Sprachen!A373,0,'Informazioni generali'!$B$4-1,1,1)</f>
        <v>Cantone di ubicazione</v>
      </c>
      <c r="C19" s="467"/>
      <c r="D19" s="113"/>
      <c r="E19" s="468"/>
      <c r="F19" s="468"/>
      <c r="G19" s="468"/>
      <c r="H19" s="646"/>
      <c r="I19" s="646"/>
      <c r="J19" s="646"/>
      <c r="K19" s="646"/>
      <c r="L19" s="646"/>
      <c r="M19" s="679"/>
      <c r="N19" s="679"/>
      <c r="O19" s="679"/>
      <c r="P19" s="679"/>
      <c r="Q19" s="679"/>
      <c r="R19" s="679"/>
      <c r="S19" s="679"/>
      <c r="T19" s="679"/>
      <c r="U19" s="679"/>
      <c r="V19" s="346"/>
      <c r="W19" s="207"/>
      <c r="X19" s="346" t="s">
        <v>179</v>
      </c>
      <c r="Y19" s="44"/>
      <c r="AA19">
        <f t="shared" ref="AA19:AA45" si="1">+AA18+1</f>
        <v>3</v>
      </c>
    </row>
    <row r="20" spans="1:27" ht="46.5" customHeight="1" x14ac:dyDescent="0.25">
      <c r="A20" s="464" t="str">
        <f t="shared" ca="1" si="0"/>
        <v>IE3 / 4</v>
      </c>
      <c r="B20" s="465" t="str">
        <f ca="1">OFFSET(Sprachen!A374,0,'Informazioni generali'!$B$4-1,1,1)</f>
        <v>Diritto di utilizzazione</v>
      </c>
      <c r="C20" s="467"/>
      <c r="D20" s="113"/>
      <c r="E20" s="468"/>
      <c r="F20" s="468"/>
      <c r="G20" s="468"/>
      <c r="H20" s="690" t="str">
        <f ca="1">OFFSET(Sprachen!A481,0,'Informazioni generali'!$B$4-1,1,1)</f>
        <v>Allegare alla domanda contratto che attesta il diritto di utilizzazione.
Qualora né concessione né diritto acquisito, specificare nei commenti.</v>
      </c>
      <c r="I20" s="690"/>
      <c r="J20" s="690"/>
      <c r="K20" s="690"/>
      <c r="L20" s="690"/>
      <c r="M20" s="679"/>
      <c r="N20" s="679"/>
      <c r="O20" s="679"/>
      <c r="P20" s="679"/>
      <c r="Q20" s="679"/>
      <c r="R20" s="679"/>
      <c r="S20" s="679"/>
      <c r="T20" s="679"/>
      <c r="U20" s="679"/>
      <c r="V20" s="346"/>
      <c r="W20" s="207"/>
      <c r="X20" s="346" t="s">
        <v>179</v>
      </c>
      <c r="Y20" s="44"/>
      <c r="AA20">
        <f t="shared" si="1"/>
        <v>4</v>
      </c>
    </row>
    <row r="21" spans="1:27" ht="12.75" customHeight="1" x14ac:dyDescent="0.25">
      <c r="A21" s="464" t="str">
        <f t="shared" ca="1" si="0"/>
        <v>IE3 / 5</v>
      </c>
      <c r="B21" s="159" t="str">
        <f ca="1">OFFSET(Sprachen!A375,0,'Informazioni generali'!$B$4-1,1,1)</f>
        <v>Data inizio diritto di utilizzazione</v>
      </c>
      <c r="C21" s="467" t="s">
        <v>45</v>
      </c>
      <c r="D21" s="348"/>
      <c r="E21" s="469"/>
      <c r="F21" s="469"/>
      <c r="G21" s="469"/>
      <c r="H21" s="691" t="str">
        <f ca="1">OFFSET(Sprachen!A482,0,'Informazioni generali'!$B$4-1,1,1)</f>
        <v>Al più presto alla fine in caso di differenze specifiche delle centrali.</v>
      </c>
      <c r="I21" s="692"/>
      <c r="J21" s="692"/>
      <c r="K21" s="692"/>
      <c r="L21" s="693"/>
      <c r="M21" s="679"/>
      <c r="N21" s="679"/>
      <c r="O21" s="679"/>
      <c r="P21" s="679"/>
      <c r="Q21" s="679"/>
      <c r="R21" s="679"/>
      <c r="S21" s="679"/>
      <c r="T21" s="679"/>
      <c r="U21" s="679"/>
      <c r="V21" s="346"/>
      <c r="W21" s="207"/>
      <c r="X21" s="346" t="s">
        <v>179</v>
      </c>
      <c r="Y21" s="44"/>
      <c r="AA21">
        <f t="shared" si="1"/>
        <v>5</v>
      </c>
    </row>
    <row r="22" spans="1:27" ht="12.75" customHeight="1" x14ac:dyDescent="0.25">
      <c r="A22" s="464" t="str">
        <f t="shared" ca="1" si="0"/>
        <v>IE3 / 6</v>
      </c>
      <c r="B22" s="159" t="str">
        <f ca="1">OFFSET(Sprachen!A376,0,'Informazioni generali'!$B$4-1,1,1)</f>
        <v>Fine del diritto di utilizzazione</v>
      </c>
      <c r="C22" s="467" t="s">
        <v>45</v>
      </c>
      <c r="D22" s="348"/>
      <c r="E22" s="469"/>
      <c r="F22" s="469"/>
      <c r="G22" s="469"/>
      <c r="H22" s="694"/>
      <c r="I22" s="695"/>
      <c r="J22" s="695"/>
      <c r="K22" s="695"/>
      <c r="L22" s="696"/>
      <c r="M22" s="679"/>
      <c r="N22" s="679"/>
      <c r="O22" s="679"/>
      <c r="P22" s="679"/>
      <c r="Q22" s="679"/>
      <c r="R22" s="679"/>
      <c r="S22" s="679"/>
      <c r="T22" s="679"/>
      <c r="U22" s="679"/>
      <c r="V22" s="346"/>
      <c r="W22" s="207"/>
      <c r="X22" s="346" t="s">
        <v>179</v>
      </c>
      <c r="Y22" s="44" t="s">
        <v>586</v>
      </c>
      <c r="AA22">
        <f t="shared" si="1"/>
        <v>6</v>
      </c>
    </row>
    <row r="23" spans="1:27" x14ac:dyDescent="0.25">
      <c r="A23" s="464" t="str">
        <f t="shared" ca="1" si="0"/>
        <v>IE3 / 7</v>
      </c>
      <c r="B23" s="159" t="str">
        <f ca="1">OFFSET(Sprachen!A377,0,'Informazioni generali'!$B$4-1,1,1)</f>
        <v>Numero di centrali</v>
      </c>
      <c r="C23" s="467" t="s">
        <v>46</v>
      </c>
      <c r="D23" s="425"/>
      <c r="E23" s="245"/>
      <c r="F23" s="245"/>
      <c r="G23" s="245"/>
      <c r="H23" s="646"/>
      <c r="I23" s="646"/>
      <c r="J23" s="646"/>
      <c r="K23" s="646"/>
      <c r="L23" s="646"/>
      <c r="M23" s="689"/>
      <c r="N23" s="679"/>
      <c r="O23" s="679"/>
      <c r="P23" s="679"/>
      <c r="Q23" s="679"/>
      <c r="R23" s="679"/>
      <c r="S23" s="679"/>
      <c r="T23" s="679"/>
      <c r="U23" s="679"/>
      <c r="V23" s="346"/>
      <c r="W23" s="207"/>
      <c r="X23" s="346" t="s">
        <v>179</v>
      </c>
      <c r="Y23" s="44"/>
      <c r="AA23">
        <f t="shared" si="1"/>
        <v>7</v>
      </c>
    </row>
    <row r="24" spans="1:27" x14ac:dyDescent="0.25">
      <c r="A24" s="464" t="str">
        <f t="shared" ca="1" si="0"/>
        <v>IE3 / 8</v>
      </c>
      <c r="B24" s="159" t="str">
        <f ca="1">OFFSET(Sprachen!A378,0,'Informazioni generali'!$B$4-1,1,1)</f>
        <v>Quota appartenente alla sovranità svizzera</v>
      </c>
      <c r="C24" s="467" t="s">
        <v>4</v>
      </c>
      <c r="D24" s="349"/>
      <c r="E24" s="470"/>
      <c r="F24" s="470"/>
      <c r="G24" s="470"/>
      <c r="H24" s="646"/>
      <c r="I24" s="646"/>
      <c r="J24" s="646"/>
      <c r="K24" s="646"/>
      <c r="L24" s="646"/>
      <c r="M24" s="679"/>
      <c r="N24" s="679"/>
      <c r="O24" s="679"/>
      <c r="P24" s="679"/>
      <c r="Q24" s="679"/>
      <c r="R24" s="679"/>
      <c r="S24" s="679"/>
      <c r="T24" s="679"/>
      <c r="U24" s="679"/>
      <c r="V24" s="346"/>
      <c r="W24" s="207"/>
      <c r="X24" s="346" t="s">
        <v>179</v>
      </c>
      <c r="Y24" s="44"/>
      <c r="AA24">
        <f t="shared" si="1"/>
        <v>8</v>
      </c>
    </row>
    <row r="25" spans="1:27" x14ac:dyDescent="0.25">
      <c r="A25" s="464" t="str">
        <f t="shared" ca="1" si="0"/>
        <v>IE3 / 9</v>
      </c>
      <c r="B25" s="159" t="str">
        <f ca="1">OFFSET(Sprachen!A379,0,'Informazioni generali'!$B$4-1,1,1)</f>
        <v>Potenza meccanica lorda media</v>
      </c>
      <c r="C25" s="467" t="s">
        <v>6</v>
      </c>
      <c r="D25" s="101">
        <f>D51</f>
        <v>0</v>
      </c>
      <c r="E25" s="240"/>
      <c r="F25" s="240"/>
      <c r="G25" s="240"/>
      <c r="H25" s="646"/>
      <c r="I25" s="646"/>
      <c r="J25" s="646"/>
      <c r="K25" s="646"/>
      <c r="L25" s="646"/>
      <c r="M25" s="679"/>
      <c r="N25" s="679"/>
      <c r="O25" s="679"/>
      <c r="P25" s="679"/>
      <c r="Q25" s="679"/>
      <c r="R25" s="679"/>
      <c r="S25" s="679"/>
      <c r="T25" s="679"/>
      <c r="U25" s="679"/>
      <c r="V25" s="214"/>
      <c r="W25" s="209"/>
      <c r="X25" s="214"/>
      <c r="Y25" s="214"/>
      <c r="AA25">
        <f t="shared" si="1"/>
        <v>9</v>
      </c>
    </row>
    <row r="26" spans="1:27" ht="33.75" customHeight="1" x14ac:dyDescent="0.25">
      <c r="A26" s="464" t="str">
        <f t="shared" ca="1" si="0"/>
        <v>IE3 / 10</v>
      </c>
      <c r="B26" s="465" t="str">
        <f ca="1">OFFSET(Sprachen!A380,0,'Informazioni generali'!$B$4-1,1,1)</f>
        <v>Sistema cantonale dei canoni per i diritti d'acqua</v>
      </c>
      <c r="C26" s="467" t="s">
        <v>360</v>
      </c>
      <c r="D26" s="350"/>
      <c r="E26" s="471"/>
      <c r="F26" s="471"/>
      <c r="G26" s="471"/>
      <c r="H26" s="690" t="str">
        <f ca="1">OFFSET(Sprachen!A483,0,'Informazioni generali'!$B$4-1,1,1)</f>
        <v>Indicare il canone per i diritti d'acqua o altre tasse cantonali equivalenti.</v>
      </c>
      <c r="I26" s="690"/>
      <c r="J26" s="690"/>
      <c r="K26" s="690"/>
      <c r="L26" s="690"/>
      <c r="M26" s="679"/>
      <c r="N26" s="679"/>
      <c r="O26" s="679"/>
      <c r="P26" s="679"/>
      <c r="Q26" s="679"/>
      <c r="R26" s="679"/>
      <c r="S26" s="679"/>
      <c r="T26" s="679"/>
      <c r="U26" s="679"/>
      <c r="V26" s="346"/>
      <c r="W26" s="207"/>
      <c r="X26" s="346" t="s">
        <v>179</v>
      </c>
      <c r="Y26" s="472" t="s">
        <v>179</v>
      </c>
      <c r="AA26">
        <f t="shared" si="1"/>
        <v>10</v>
      </c>
    </row>
    <row r="27" spans="1:27" x14ac:dyDescent="0.25">
      <c r="A27" s="464" t="str">
        <f t="shared" ca="1" si="0"/>
        <v>IE3 / 11</v>
      </c>
      <c r="B27" s="159" t="str">
        <f ca="1">OFFSET(Sprachen!A381,0,'Informazioni generali'!$B$4-1,1,1)</f>
        <v>Potenza installata delle turbine</v>
      </c>
      <c r="C27" s="467" t="s">
        <v>6</v>
      </c>
      <c r="D27" s="101">
        <f>D52</f>
        <v>0</v>
      </c>
      <c r="E27" s="240"/>
      <c r="F27" s="240"/>
      <c r="G27" s="240"/>
      <c r="H27" s="646"/>
      <c r="I27" s="646"/>
      <c r="J27" s="646"/>
      <c r="K27" s="646"/>
      <c r="L27" s="646"/>
      <c r="M27" s="679"/>
      <c r="N27" s="679"/>
      <c r="O27" s="679"/>
      <c r="P27" s="679"/>
      <c r="Q27" s="679"/>
      <c r="R27" s="679"/>
      <c r="S27" s="679"/>
      <c r="T27" s="679"/>
      <c r="U27" s="679"/>
      <c r="V27" s="214"/>
      <c r="W27" s="209"/>
      <c r="X27" s="214"/>
      <c r="Y27" s="214"/>
      <c r="AA27">
        <f t="shared" si="1"/>
        <v>11</v>
      </c>
    </row>
    <row r="28" spans="1:27" x14ac:dyDescent="0.25">
      <c r="A28" s="464" t="str">
        <f t="shared" ca="1" si="0"/>
        <v>IE3 / 12</v>
      </c>
      <c r="B28" s="159" t="str">
        <f ca="1">OFFSET(Sprachen!A382,0,'Informazioni generali'!$B$4-1,1,1)</f>
        <v>Potenza massima erogata dal generatore</v>
      </c>
      <c r="C28" s="467" t="s">
        <v>6</v>
      </c>
      <c r="D28" s="101">
        <f>D53</f>
        <v>0</v>
      </c>
      <c r="E28" s="240"/>
      <c r="F28" s="240"/>
      <c r="G28" s="240"/>
      <c r="H28" s="646"/>
      <c r="I28" s="646"/>
      <c r="J28" s="646"/>
      <c r="K28" s="646"/>
      <c r="L28" s="646"/>
      <c r="M28" s="679"/>
      <c r="N28" s="679"/>
      <c r="O28" s="679"/>
      <c r="P28" s="679"/>
      <c r="Q28" s="679"/>
      <c r="R28" s="679"/>
      <c r="S28" s="679"/>
      <c r="T28" s="679"/>
      <c r="U28" s="679"/>
      <c r="V28" s="214"/>
      <c r="W28" s="209"/>
      <c r="X28" s="214"/>
      <c r="Y28" s="214"/>
      <c r="AA28">
        <f t="shared" si="1"/>
        <v>12</v>
      </c>
    </row>
    <row r="29" spans="1:27" hidden="1" x14ac:dyDescent="0.25">
      <c r="A29" s="464" t="str">
        <f t="shared" ca="1" si="0"/>
        <v>IE3 / 12-G</v>
      </c>
      <c r="B29" s="159" t="str">
        <f ca="1">OFFSET(Sprachen!A383,0,'Informazioni generali'!$B$4-1,1,1)</f>
        <v>Potenza massima erogata dal generatore</v>
      </c>
      <c r="C29" s="467" t="s">
        <v>6</v>
      </c>
      <c r="D29" s="285"/>
      <c r="E29" s="240"/>
      <c r="F29" s="240"/>
      <c r="G29" s="240"/>
      <c r="H29" s="646"/>
      <c r="I29" s="646"/>
      <c r="J29" s="646"/>
      <c r="K29" s="646"/>
      <c r="L29" s="646"/>
      <c r="M29" s="679"/>
      <c r="N29" s="679"/>
      <c r="O29" s="679"/>
      <c r="P29" s="679"/>
      <c r="Q29" s="679"/>
      <c r="R29" s="679"/>
      <c r="S29" s="679"/>
      <c r="T29" s="679"/>
      <c r="U29" s="679"/>
      <c r="V29" s="214"/>
      <c r="W29" s="209"/>
      <c r="X29" s="214"/>
      <c r="Y29" s="214"/>
      <c r="AA29" s="463" t="s">
        <v>532</v>
      </c>
    </row>
    <row r="30" spans="1:27" x14ac:dyDescent="0.25">
      <c r="A30" s="464" t="str">
        <f t="shared" ca="1" si="0"/>
        <v>IE3 / 13</v>
      </c>
      <c r="B30" s="159" t="str">
        <f ca="1">OFFSET(Sprachen!A384,0,'Informazioni generali'!$B$4-1,1,1)</f>
        <v>Produzione lorda dell'anno 2024</v>
      </c>
      <c r="C30" s="467" t="s">
        <v>8</v>
      </c>
      <c r="D30" s="424">
        <f>D31+D32+D33</f>
        <v>0</v>
      </c>
      <c r="E30" s="241"/>
      <c r="F30" s="241"/>
      <c r="G30" s="241"/>
      <c r="H30" s="646"/>
      <c r="I30" s="646"/>
      <c r="J30" s="646"/>
      <c r="K30" s="646"/>
      <c r="L30" s="646"/>
      <c r="M30" s="679"/>
      <c r="N30" s="679"/>
      <c r="O30" s="679"/>
      <c r="P30" s="679"/>
      <c r="Q30" s="679"/>
      <c r="R30" s="679"/>
      <c r="S30" s="679"/>
      <c r="T30" s="679"/>
      <c r="U30" s="679"/>
      <c r="V30" s="214"/>
      <c r="W30" s="209"/>
      <c r="X30" s="214"/>
      <c r="Y30" s="214"/>
      <c r="AA30">
        <f>+AA28+1</f>
        <v>13</v>
      </c>
    </row>
    <row r="31" spans="1:27" ht="27.65" customHeight="1" x14ac:dyDescent="0.25">
      <c r="A31" s="464" t="str">
        <f t="shared" ca="1" si="0"/>
        <v>IE3 / 14</v>
      </c>
      <c r="B31" s="473" t="str">
        <f ca="1">OFFSET(Sprachen!A385,0,'Informazioni generali'!$B$4-1,1,1)</f>
        <v>Consumo proprio elettricità (esclusa energia di pompaggio)</v>
      </c>
      <c r="C31" s="467" t="s">
        <v>8</v>
      </c>
      <c r="D31" s="426"/>
      <c r="E31" s="474"/>
      <c r="F31" s="474"/>
      <c r="G31" s="474"/>
      <c r="H31" s="664" t="str">
        <f ca="1">OFFSET(Sprachen!A484,0,'Informazioni generali'!$B$4-1,1,1)</f>
        <v>Deve essere dedotto dalla produzione netta</v>
      </c>
      <c r="I31" s="664"/>
      <c r="J31" s="664"/>
      <c r="K31" s="664"/>
      <c r="L31" s="664"/>
      <c r="M31" s="679"/>
      <c r="N31" s="679"/>
      <c r="O31" s="679"/>
      <c r="P31" s="679"/>
      <c r="Q31" s="679"/>
      <c r="R31" s="679"/>
      <c r="S31" s="679"/>
      <c r="T31" s="679"/>
      <c r="U31" s="679"/>
      <c r="V31" s="346"/>
      <c r="W31" s="207"/>
      <c r="X31" s="346" t="s">
        <v>179</v>
      </c>
      <c r="Y31" s="475"/>
      <c r="AA31">
        <f t="shared" si="1"/>
        <v>14</v>
      </c>
    </row>
    <row r="32" spans="1:27" x14ac:dyDescent="0.25">
      <c r="A32" s="464" t="str">
        <f t="shared" ca="1" si="0"/>
        <v>IE3 / 15</v>
      </c>
      <c r="B32" s="159" t="str">
        <f ca="1">OFFSET(Sprachen!A386,0,'Informazioni generali'!$B$4-1,1,1)</f>
        <v>Perdite di rete (incl. del trasformatore)</v>
      </c>
      <c r="C32" s="467" t="s">
        <v>8</v>
      </c>
      <c r="D32" s="426"/>
      <c r="E32" s="474"/>
      <c r="F32" s="474"/>
      <c r="G32" s="474"/>
      <c r="H32" s="646" t="str">
        <f ca="1">OFFSET(Sprachen!A485,0,'Informazioni generali'!$B$4-1,1,1)</f>
        <v>Deve essere dedotto dalla produzione netta</v>
      </c>
      <c r="I32" s="646"/>
      <c r="J32" s="646"/>
      <c r="K32" s="646"/>
      <c r="L32" s="646"/>
      <c r="M32" s="679"/>
      <c r="N32" s="679"/>
      <c r="O32" s="679"/>
      <c r="P32" s="679"/>
      <c r="Q32" s="679"/>
      <c r="R32" s="679"/>
      <c r="S32" s="679"/>
      <c r="T32" s="679"/>
      <c r="U32" s="679"/>
      <c r="V32" s="346"/>
      <c r="W32" s="207"/>
      <c r="X32" s="346" t="s">
        <v>179</v>
      </c>
      <c r="Y32" s="475"/>
      <c r="AA32">
        <f t="shared" si="1"/>
        <v>15</v>
      </c>
    </row>
    <row r="33" spans="1:27" ht="27" customHeight="1" x14ac:dyDescent="0.25">
      <c r="A33" s="464" t="str">
        <f t="shared" ca="1" si="0"/>
        <v>IE3 / 16</v>
      </c>
      <c r="B33" s="465" t="str">
        <f ca="1">OFFSET(Sprachen!A387,0,'Informazioni generali'!$B$4-1,1,1)</f>
        <v>Produzione netta dell'anno 2024</v>
      </c>
      <c r="C33" s="467" t="s">
        <v>8</v>
      </c>
      <c r="D33" s="102">
        <f>D55</f>
        <v>0</v>
      </c>
      <c r="E33" s="241"/>
      <c r="F33" s="241"/>
      <c r="G33" s="241"/>
      <c r="H33" s="716" t="str">
        <f ca="1">OFFSET(Sprachen!A486,0,'Informazioni generali'!$B$4-1,1,1)</f>
        <v>Devono essere dedotti sia le perdite di rete che di trasformatore nonché il consumo proprio.</v>
      </c>
      <c r="I33" s="716"/>
      <c r="J33" s="716"/>
      <c r="K33" s="716"/>
      <c r="L33" s="716"/>
      <c r="M33" s="679"/>
      <c r="N33" s="679"/>
      <c r="O33" s="679"/>
      <c r="P33" s="679"/>
      <c r="Q33" s="679"/>
      <c r="R33" s="679"/>
      <c r="S33" s="679"/>
      <c r="T33" s="679"/>
      <c r="U33" s="679"/>
      <c r="V33" s="214"/>
      <c r="W33" s="209"/>
      <c r="X33" s="214"/>
      <c r="Y33" s="214"/>
      <c r="AA33">
        <f t="shared" si="1"/>
        <v>16</v>
      </c>
    </row>
    <row r="34" spans="1:27" ht="36" customHeight="1" x14ac:dyDescent="0.25">
      <c r="A34" s="464" t="str">
        <f t="shared" ca="1" si="0"/>
        <v>IE3 / 17a</v>
      </c>
      <c r="B34" s="473" t="str">
        <f ca="1">OFFSET(Sprachen!A388,0,'Informazioni generali'!$B$4-1,1,1)</f>
        <v>Cessione della sostituzione di accumulo di acqua / energia di scambio</v>
      </c>
      <c r="C34" s="467" t="s">
        <v>8</v>
      </c>
      <c r="D34" s="426"/>
      <c r="E34" s="474"/>
      <c r="F34" s="474"/>
      <c r="G34" s="474"/>
      <c r="H34" s="649" t="str">
        <f ca="1">OFFSET(Sprachen!A487,0,'Informazioni generali'!$B$4-1,1,1)</f>
        <v>Indicare tutte le quantità di energia. Se ci sono diverse quantità di energia, prego elencarle in dettaglio in A.5.xxx.7 e trasferire il totale</v>
      </c>
      <c r="I34" s="649"/>
      <c r="J34" s="649"/>
      <c r="K34" s="649"/>
      <c r="L34" s="649"/>
      <c r="M34" s="679"/>
      <c r="N34" s="679"/>
      <c r="O34" s="679"/>
      <c r="P34" s="679"/>
      <c r="Q34" s="679"/>
      <c r="R34" s="679"/>
      <c r="S34" s="679"/>
      <c r="T34" s="679"/>
      <c r="U34" s="679"/>
      <c r="V34" s="346"/>
      <c r="W34" s="207"/>
      <c r="X34" s="346" t="s">
        <v>179</v>
      </c>
      <c r="Y34" s="472" t="s">
        <v>179</v>
      </c>
      <c r="AA34" s="140" t="s">
        <v>923</v>
      </c>
    </row>
    <row r="35" spans="1:27" ht="37.5" x14ac:dyDescent="0.25">
      <c r="A35" s="464" t="str">
        <f t="shared" ca="1" si="0"/>
        <v>IE3 / 17b</v>
      </c>
      <c r="B35" s="476" t="str">
        <f ca="1">OFFSET(Sprachen!A389,0,'Informazioni generali'!$B$4-1,1,1)</f>
        <v>Fornitore / destinatario di energia di cessione della sostituzione di accumul di acqua / energia di scambio</v>
      </c>
      <c r="C35" s="105" t="s">
        <v>196</v>
      </c>
      <c r="D35" s="427"/>
      <c r="E35" s="477"/>
      <c r="F35" s="477"/>
      <c r="G35" s="477"/>
      <c r="H35" s="664" t="str">
        <f ca="1">OFFSET(Sprachen!A488,0,'Informazioni generali'!$B$4-1,1,1)</f>
        <v>Consegna da chi a chi?</v>
      </c>
      <c r="I35" s="664"/>
      <c r="J35" s="664"/>
      <c r="K35" s="664"/>
      <c r="L35" s="664"/>
      <c r="M35" s="679"/>
      <c r="N35" s="679"/>
      <c r="O35" s="679"/>
      <c r="P35" s="679"/>
      <c r="Q35" s="679"/>
      <c r="R35" s="679"/>
      <c r="S35" s="679"/>
      <c r="T35" s="679"/>
      <c r="U35" s="679"/>
      <c r="V35" s="346"/>
      <c r="W35" s="207"/>
      <c r="X35" s="346" t="s">
        <v>179</v>
      </c>
      <c r="Y35" s="472" t="s">
        <v>179</v>
      </c>
      <c r="AA35" s="140" t="s">
        <v>924</v>
      </c>
    </row>
    <row r="36" spans="1:27" ht="25" x14ac:dyDescent="0.25">
      <c r="A36" s="464" t="str">
        <f t="shared" ca="1" si="0"/>
        <v>IE3 / 19</v>
      </c>
      <c r="B36" s="476" t="str">
        <f ca="1">OFFSET(Sprachen!A390,0,'Informazioni generali'!$B$4-1,1,1)</f>
        <v>Energia annua a disposizione dei destinatari d'energia</v>
      </c>
      <c r="C36" s="467" t="s">
        <v>8</v>
      </c>
      <c r="D36" s="424">
        <f>-D34+D33</f>
        <v>0</v>
      </c>
      <c r="E36" s="241"/>
      <c r="F36" s="241"/>
      <c r="G36" s="241"/>
      <c r="H36" s="646"/>
      <c r="I36" s="646"/>
      <c r="J36" s="646"/>
      <c r="K36" s="646"/>
      <c r="L36" s="646"/>
      <c r="M36" s="679"/>
      <c r="N36" s="679"/>
      <c r="O36" s="679"/>
      <c r="P36" s="679"/>
      <c r="Q36" s="679"/>
      <c r="R36" s="679"/>
      <c r="S36" s="679"/>
      <c r="T36" s="679"/>
      <c r="U36" s="679"/>
      <c r="V36" s="214"/>
      <c r="W36" s="209"/>
      <c r="X36" s="214"/>
      <c r="Y36" s="214"/>
      <c r="AA36" s="461" t="s">
        <v>522</v>
      </c>
    </row>
    <row r="37" spans="1:27" ht="30.75" hidden="1" customHeight="1" x14ac:dyDescent="0.25">
      <c r="A37" s="464" t="str">
        <f t="shared" ca="1" si="0"/>
        <v>IE3 / 19-G</v>
      </c>
      <c r="B37" s="473" t="str">
        <f ca="1">OFFSET(Sprachen!A391,0,'Informazioni generali'!$B$4-1,1,1)</f>
        <v>Energia annua a disposizione dei destinatari d'energia</v>
      </c>
      <c r="C37" s="467" t="s">
        <v>8</v>
      </c>
      <c r="D37" s="281"/>
      <c r="E37" s="241"/>
      <c r="F37" s="241"/>
      <c r="G37" s="241"/>
      <c r="H37" s="649" t="str">
        <f ca="1">OFFSET(Sprachen!A489,0,'Informazioni generali'!$B$4-1,1,1)</f>
        <v>Cifra da inserire dalla posizione xxx / 19, comunicato dal rappresentante della centrale</v>
      </c>
      <c r="I37" s="649"/>
      <c r="J37" s="649"/>
      <c r="K37" s="649"/>
      <c r="L37" s="649"/>
      <c r="M37" s="679"/>
      <c r="N37" s="679"/>
      <c r="O37" s="679"/>
      <c r="P37" s="679"/>
      <c r="Q37" s="679"/>
      <c r="R37" s="679"/>
      <c r="S37" s="679"/>
      <c r="T37" s="679"/>
      <c r="U37" s="679"/>
      <c r="V37" s="214"/>
      <c r="W37" s="209"/>
      <c r="X37" s="214"/>
      <c r="Y37" s="214"/>
      <c r="AA37" s="461" t="s">
        <v>521</v>
      </c>
    </row>
    <row r="38" spans="1:27" ht="134.25" customHeight="1" x14ac:dyDescent="0.25">
      <c r="A38" s="464" t="str">
        <f t="shared" ca="1" si="0"/>
        <v>IE3 / 20</v>
      </c>
      <c r="B38" s="465" t="str">
        <f ca="1">OFFSET(Sprachen!A392,0,'Informazioni generali'!$B$4-1,1,1)</f>
        <v>Quote di proprietà</v>
      </c>
      <c r="C38" s="467"/>
      <c r="D38" s="393"/>
      <c r="E38" s="468"/>
      <c r="F38" s="468"/>
      <c r="G38" s="468"/>
      <c r="H38" s="715"/>
      <c r="I38" s="715"/>
      <c r="J38" s="715"/>
      <c r="K38" s="715"/>
      <c r="L38" s="715"/>
      <c r="M38" s="679"/>
      <c r="N38" s="679"/>
      <c r="O38" s="679"/>
      <c r="P38" s="679"/>
      <c r="Q38" s="679"/>
      <c r="R38" s="679"/>
      <c r="S38" s="679"/>
      <c r="T38" s="679"/>
      <c r="U38" s="679"/>
      <c r="V38" s="346"/>
      <c r="W38" s="207"/>
      <c r="X38" s="346" t="s">
        <v>179</v>
      </c>
      <c r="Y38" s="44"/>
      <c r="AA38">
        <v>20</v>
      </c>
    </row>
    <row r="39" spans="1:27" ht="32.25" customHeight="1" x14ac:dyDescent="0.25">
      <c r="A39" s="464" t="str">
        <f t="shared" ca="1" si="0"/>
        <v>IE3 / 21</v>
      </c>
      <c r="B39" s="465" t="str">
        <f ca="1">OFFSET(Sprachen!A393,0,'Informazioni generali'!$B$4-1,1,1)</f>
        <v>Ripartizione di energia spettante ai destinatari</v>
      </c>
      <c r="C39" s="467"/>
      <c r="D39" s="113"/>
      <c r="E39" s="468"/>
      <c r="F39" s="468"/>
      <c r="G39" s="468"/>
      <c r="H39" s="690" t="str">
        <f ca="1">OFFSET(Sprachen!A490,0,'Informazioni generali'!$B$4-1,1,1)</f>
        <v>Quota della fornitura d'energia dall'impianto; 
se vuoto = uguale alle quote di proprietà.</v>
      </c>
      <c r="I39" s="690"/>
      <c r="J39" s="690"/>
      <c r="K39" s="690"/>
      <c r="L39" s="690"/>
      <c r="M39" s="679"/>
      <c r="N39" s="679"/>
      <c r="O39" s="679"/>
      <c r="P39" s="679"/>
      <c r="Q39" s="679"/>
      <c r="R39" s="679"/>
      <c r="S39" s="679"/>
      <c r="T39" s="679"/>
      <c r="U39" s="679"/>
      <c r="V39" s="346"/>
      <c r="W39" s="207"/>
      <c r="X39" s="346" t="s">
        <v>179</v>
      </c>
      <c r="Y39" s="44"/>
      <c r="AA39">
        <f t="shared" si="1"/>
        <v>21</v>
      </c>
    </row>
    <row r="40" spans="1:27" x14ac:dyDescent="0.25">
      <c r="A40" s="464" t="str">
        <f t="shared" ca="1" si="0"/>
        <v>IE3 / 22</v>
      </c>
      <c r="B40" s="159" t="str">
        <f ca="1">OFFSET(Sprachen!A394,0,'Informazioni generali'!$B$4-1,1,1)</f>
        <v>Quota d'energia del richiedente</v>
      </c>
      <c r="C40" s="467" t="s">
        <v>4</v>
      </c>
      <c r="D40" s="351"/>
      <c r="E40" s="478"/>
      <c r="F40" s="478"/>
      <c r="G40" s="478"/>
      <c r="H40" s="646"/>
      <c r="I40" s="646"/>
      <c r="J40" s="646"/>
      <c r="K40" s="646"/>
      <c r="L40" s="646"/>
      <c r="M40" s="679"/>
      <c r="N40" s="679"/>
      <c r="O40" s="679"/>
      <c r="P40" s="679"/>
      <c r="Q40" s="679"/>
      <c r="R40" s="679"/>
      <c r="S40" s="679"/>
      <c r="T40" s="679"/>
      <c r="U40" s="679"/>
      <c r="V40" s="346"/>
      <c r="W40" s="207"/>
      <c r="X40" s="346" t="s">
        <v>179</v>
      </c>
      <c r="Y40" s="44"/>
      <c r="AA40">
        <f t="shared" si="1"/>
        <v>22</v>
      </c>
    </row>
    <row r="41" spans="1:27" x14ac:dyDescent="0.25">
      <c r="A41" s="464" t="str">
        <f t="shared" ca="1" si="0"/>
        <v>IE3 / 23</v>
      </c>
      <c r="B41" s="159" t="str">
        <f ca="1">OFFSET(Sprachen!A395,0,'Informazioni generali'!$B$4-1,1,1)</f>
        <v>Energia annua quota del richiedente</v>
      </c>
      <c r="C41" s="467" t="s">
        <v>8</v>
      </c>
      <c r="D41" s="103">
        <f>IF(D5="Ja/Oui/Si",D36*D40,D37*D40)</f>
        <v>0</v>
      </c>
      <c r="E41" s="242"/>
      <c r="F41" s="242"/>
      <c r="G41" s="242"/>
      <c r="H41" s="646"/>
      <c r="I41" s="646"/>
      <c r="J41" s="646"/>
      <c r="K41" s="646"/>
      <c r="L41" s="646"/>
      <c r="M41" s="679"/>
      <c r="N41" s="679"/>
      <c r="O41" s="679"/>
      <c r="P41" s="679"/>
      <c r="Q41" s="679"/>
      <c r="R41" s="679"/>
      <c r="S41" s="679"/>
      <c r="T41" s="679"/>
      <c r="U41" s="679"/>
      <c r="V41" s="346"/>
      <c r="W41" s="207"/>
      <c r="X41" s="346" t="s">
        <v>179</v>
      </c>
      <c r="Y41" s="44"/>
      <c r="AA41">
        <v>23</v>
      </c>
    </row>
    <row r="42" spans="1:27" ht="37.5" customHeight="1" x14ac:dyDescent="0.25">
      <c r="A42" s="464" t="str">
        <f t="shared" ca="1" si="0"/>
        <v>IE3 / 24</v>
      </c>
      <c r="B42" s="465" t="str">
        <f ca="1">OFFSET(Sprachen!A396,0,'Informazioni generali'!$B$4-1,1,1)</f>
        <v>Rapporto tra richiedente e impianto</v>
      </c>
      <c r="C42" s="467"/>
      <c r="D42" s="114"/>
      <c r="E42" s="479"/>
      <c r="F42" s="479"/>
      <c r="G42" s="479"/>
      <c r="H42" s="649" t="str">
        <f ca="1">OFFSET(Sprachen!A491,0,'Informazioni generali'!$B$4-1,1,1)</f>
        <v>Includere il contratto di accettazione e la conferma dell'assunzione die rischi da parte del gestore e del proprietario / partner nell'allegato</v>
      </c>
      <c r="I42" s="649"/>
      <c r="J42" s="649"/>
      <c r="K42" s="649"/>
      <c r="L42" s="649"/>
      <c r="M42" s="679"/>
      <c r="N42" s="679"/>
      <c r="O42" s="679"/>
      <c r="P42" s="679"/>
      <c r="Q42" s="679"/>
      <c r="R42" s="679"/>
      <c r="S42" s="679"/>
      <c r="T42" s="679"/>
      <c r="U42" s="679"/>
      <c r="V42" s="346"/>
      <c r="W42" s="207"/>
      <c r="X42" s="346" t="s">
        <v>179</v>
      </c>
      <c r="Y42" s="480"/>
      <c r="AA42">
        <v>24</v>
      </c>
    </row>
    <row r="43" spans="1:27" ht="30.75" customHeight="1" x14ac:dyDescent="0.25">
      <c r="A43" s="464" t="str">
        <f t="shared" ca="1" si="0"/>
        <v>IE3 / 25</v>
      </c>
      <c r="B43" s="465" t="str">
        <f ca="1">OFFSET(Sprachen!A397,0,'Informazioni generali'!$B$4-1,1,1)</f>
        <v>Periodo d'esercizio</v>
      </c>
      <c r="C43" s="467"/>
      <c r="D43" s="104" t="str">
        <f ca="1">C119</f>
        <v/>
      </c>
      <c r="E43" s="243"/>
      <c r="F43" s="243"/>
      <c r="G43" s="243"/>
      <c r="H43" s="649" t="str">
        <f ca="1">OFFSET(Sprachen!A492,0,'Informazioni generali'!$B$4-1,1,1)</f>
        <v>Possibili soltanto anno civile o anno idrologico (1° ottobre – 30 settembre), per tutte le centrali stesso parametro.</v>
      </c>
      <c r="I43" s="649"/>
      <c r="J43" s="649"/>
      <c r="K43" s="649"/>
      <c r="L43" s="649"/>
      <c r="M43" s="679"/>
      <c r="N43" s="679"/>
      <c r="O43" s="679"/>
      <c r="P43" s="679"/>
      <c r="Q43" s="679"/>
      <c r="R43" s="679"/>
      <c r="S43" s="679"/>
      <c r="T43" s="679"/>
      <c r="U43" s="679"/>
      <c r="V43" s="346"/>
      <c r="W43" s="207"/>
      <c r="X43" s="346" t="s">
        <v>179</v>
      </c>
      <c r="Y43" s="480"/>
      <c r="AA43">
        <f t="shared" si="1"/>
        <v>25</v>
      </c>
    </row>
    <row r="44" spans="1:27" x14ac:dyDescent="0.25">
      <c r="A44" s="464" t="str">
        <f t="shared" ca="1" si="0"/>
        <v>IE3 / 26</v>
      </c>
      <c r="B44" s="159" t="str">
        <f ca="1">OFFSET(Sprachen!A398,0,'Informazioni generali'!$B$4-1,1,1)</f>
        <v>Data approvazione bilancio separato impianto</v>
      </c>
      <c r="C44" s="467"/>
      <c r="D44" s="115"/>
      <c r="E44" s="481"/>
      <c r="F44" s="481"/>
      <c r="G44" s="481"/>
      <c r="H44" s="664" t="str">
        <f ca="1">OFFSET(Sprachen!A493,0,'Informazioni generali'!$B$4-1,1,1)</f>
        <v>Allegare bilancio separato dell'impianto.</v>
      </c>
      <c r="I44" s="664"/>
      <c r="J44" s="664"/>
      <c r="K44" s="664"/>
      <c r="L44" s="664"/>
      <c r="M44" s="679"/>
      <c r="N44" s="679"/>
      <c r="O44" s="679"/>
      <c r="P44" s="679"/>
      <c r="Q44" s="679"/>
      <c r="R44" s="679"/>
      <c r="S44" s="679"/>
      <c r="T44" s="679"/>
      <c r="U44" s="679"/>
      <c r="V44" s="346"/>
      <c r="W44" s="207"/>
      <c r="X44" s="346" t="s">
        <v>179</v>
      </c>
      <c r="Y44" s="44"/>
      <c r="AA44">
        <f t="shared" si="1"/>
        <v>26</v>
      </c>
    </row>
    <row r="45" spans="1:27" x14ac:dyDescent="0.25">
      <c r="A45" s="464" t="str">
        <f t="shared" ca="1" si="0"/>
        <v>IE3 / 27</v>
      </c>
      <c r="B45" s="159" t="str">
        <f ca="1">OFFSET(Sprachen!A399,0,'Informazioni generali'!$B$4-1,1,1)</f>
        <v>Norma contabile</v>
      </c>
      <c r="C45" s="457"/>
      <c r="D45" s="352"/>
      <c r="E45" s="482"/>
      <c r="F45" s="482"/>
      <c r="G45" s="482"/>
      <c r="H45" s="686"/>
      <c r="I45" s="686"/>
      <c r="J45" s="686"/>
      <c r="K45" s="686"/>
      <c r="L45" s="686"/>
      <c r="M45" s="679"/>
      <c r="N45" s="679"/>
      <c r="O45" s="679"/>
      <c r="P45" s="679"/>
      <c r="Q45" s="679"/>
      <c r="R45" s="679"/>
      <c r="S45" s="679"/>
      <c r="T45" s="679"/>
      <c r="U45" s="679"/>
      <c r="V45" s="346"/>
      <c r="W45" s="207"/>
      <c r="X45" s="346" t="s">
        <v>179</v>
      </c>
      <c r="Y45" s="44"/>
      <c r="AA45">
        <f t="shared" si="1"/>
        <v>27</v>
      </c>
    </row>
    <row r="46" spans="1:27" ht="15.5" x14ac:dyDescent="0.35">
      <c r="A46" s="483"/>
      <c r="B46" s="484"/>
      <c r="C46" s="484"/>
      <c r="D46" s="484"/>
      <c r="E46" s="484"/>
      <c r="F46" s="484"/>
      <c r="G46" s="484"/>
      <c r="H46" s="484"/>
      <c r="I46" s="484"/>
      <c r="J46" s="484"/>
      <c r="K46" s="484"/>
      <c r="L46" s="484"/>
      <c r="M46" s="484"/>
      <c r="N46" s="484"/>
      <c r="O46" s="484"/>
      <c r="P46" s="484"/>
      <c r="Q46" s="484"/>
      <c r="R46" s="484"/>
      <c r="S46" s="484"/>
      <c r="T46" s="484"/>
      <c r="U46" s="484"/>
      <c r="V46" s="484"/>
      <c r="W46" s="485"/>
      <c r="X46" s="484"/>
      <c r="Y46" s="484"/>
      <c r="Z46" s="486"/>
    </row>
    <row r="47" spans="1:27" ht="26" x14ac:dyDescent="0.25">
      <c r="A47" s="464"/>
      <c r="B47" s="487" t="str">
        <f ca="1">OFFSET(Sprachen!A400,0,'Informazioni generali'!$B$4-1,1,1)</f>
        <v>A2. Dati delle centrali</v>
      </c>
      <c r="C47" s="467"/>
      <c r="D47" s="467"/>
      <c r="E47" s="468"/>
      <c r="F47" s="468"/>
      <c r="G47" s="468"/>
      <c r="H47" s="105" t="str">
        <f ca="1">OFFSET(Sprachen!A336,0,'Informazioni generali'!$B$4-1,1,1)</f>
        <v>Centrale 1</v>
      </c>
      <c r="I47" s="105" t="str">
        <f ca="1">OFFSET(Sprachen!A337,0,'Informazioni generali'!$B$4-1,1,1)</f>
        <v>Centrale 2</v>
      </c>
      <c r="J47" s="105" t="str">
        <f ca="1">OFFSET(Sprachen!A338,0,'Informazioni generali'!$B$4-1,1,1)</f>
        <v>Centrale 3</v>
      </c>
      <c r="K47" s="105" t="str">
        <f ca="1">OFFSET(Sprachen!A339,0,'Informazioni generali'!$B$4-1,1,1)</f>
        <v>Centrale 4</v>
      </c>
      <c r="L47" s="105" t="str">
        <f ca="1">OFFSET(Sprachen!A340,0,'Informazioni generali'!$B$4-1,1,1)</f>
        <v>Centrale 5</v>
      </c>
      <c r="M47" s="105" t="str">
        <f ca="1">OFFSET(Sprachen!A341,0,'Informazioni generali'!$B$4-1,1,1)</f>
        <v>Centrale 6</v>
      </c>
      <c r="N47" s="105" t="str">
        <f ca="1">OFFSET(Sprachen!A342,0,'Informazioni generali'!$B$4-1,1,1)</f>
        <v>Centrale 7</v>
      </c>
      <c r="O47" s="105" t="str">
        <f ca="1">OFFSET(Sprachen!A343,0,'Informazioni generali'!$B$4-1,1,1)</f>
        <v>Centrale 8</v>
      </c>
      <c r="P47" s="105" t="str">
        <f ca="1">OFFSET(Sprachen!A344,0,'Informazioni generali'!$B$4-1,1,1)</f>
        <v>Centrale 9</v>
      </c>
      <c r="Q47" s="105" t="str">
        <f ca="1">OFFSET(Sprachen!A345,0,'Informazioni generali'!$B$4-1,1,1)</f>
        <v>Centrale 10</v>
      </c>
      <c r="R47" s="713" t="str">
        <f ca="1">H12</f>
        <v>Commenti UFE</v>
      </c>
      <c r="S47" s="714"/>
      <c r="T47" s="452" t="str">
        <f ca="1">M12</f>
        <v>Commenti richiedente</v>
      </c>
      <c r="U47" s="453"/>
      <c r="V47" s="454" t="str">
        <f ca="1">V12</f>
        <v>Esame plausiblità</v>
      </c>
      <c r="W47" s="454" t="str">
        <f ca="1">W12</f>
        <v>Osservazioni plausibilità</v>
      </c>
      <c r="X47" s="454" t="str">
        <f ca="1">X12</f>
        <v>Esame materiale</v>
      </c>
      <c r="Y47" s="454" t="str">
        <f ca="1">Y12</f>
        <v>Commenti esame materiale</v>
      </c>
      <c r="Z47" s="486"/>
    </row>
    <row r="48" spans="1:27" ht="81.75" customHeight="1" x14ac:dyDescent="0.25">
      <c r="A48" s="464" t="str">
        <f t="shared" ref="A48:A59" ca="1" si="2">CONCATENATE($A$2," / ",AA48)</f>
        <v>IE3 / 28</v>
      </c>
      <c r="B48" s="106" t="str">
        <f ca="1">OFFSET(Sprachen!A401,0,'Informazioni generali'!$B$4-1,1,1)</f>
        <v>Nome della centrale (o impianto singolo conformemente all'art.88 OPEn)</v>
      </c>
      <c r="C48" s="467"/>
      <c r="D48" s="488"/>
      <c r="E48" s="468"/>
      <c r="F48" s="468"/>
      <c r="G48" s="468"/>
      <c r="H48" s="489" t="str">
        <f ca="1">IFERROR(IF($D$5="Nein","-",VLOOKUP(H$47,Input_prod_e!$A$10:$AA$19,HLOOKUP($A$2,Input_prod_e!$C$5:$AS$6,2,FALSE)+2,FALSE)),"")</f>
        <v/>
      </c>
      <c r="I48" s="489" t="str">
        <f ca="1">IFERROR(IF($D$5="Nein","-",VLOOKUP(I$47,Input_prod_e!$A$10:$AA$19,HLOOKUP($A$2,Input_prod_e!$C$5:$AS$6,2,FALSE)+2,FALSE)),"")</f>
        <v/>
      </c>
      <c r="J48" s="489" t="str">
        <f ca="1">IFERROR(IF($D$5="Nein","-",VLOOKUP(J$47,Input_prod_e!$A$10:$AA$19,HLOOKUP($A$2,Input_prod_e!$C$5:$AS$6,2,FALSE)+2,FALSE)),"")</f>
        <v/>
      </c>
      <c r="K48" s="489" t="str">
        <f ca="1">IFERROR(IF($D$5="Nein","-",VLOOKUP(K$47,Input_prod_e!$A$10:$AA$19,HLOOKUP($A$2,Input_prod_e!$C$5:$AS$6,2,FALSE)+2,FALSE)),"")</f>
        <v/>
      </c>
      <c r="L48" s="489" t="str">
        <f ca="1">IFERROR(IF($D$5="Nein","-",VLOOKUP(L$47,Input_prod_e!$A$10:$AA$19,HLOOKUP($A$2,Input_prod_e!$C$5:$AS$6,2,FALSE)+2,FALSE)),"")</f>
        <v/>
      </c>
      <c r="M48" s="489" t="str">
        <f ca="1">IFERROR(IF($D$5="Nein","-",VLOOKUP(M$47,Input_prod_e!$A$10:$AA$19,HLOOKUP($A$2,Input_prod_e!$C$5:$AS$6,2,FALSE)+2,FALSE)),"")</f>
        <v/>
      </c>
      <c r="N48" s="489" t="str">
        <f ca="1">IFERROR(IF($D$5="Nein","-",VLOOKUP(N$47,Input_prod_e!$A$10:$AA$19,HLOOKUP($A$2,Input_prod_e!$C$5:$AS$6,2,FALSE)+2,FALSE)),"")</f>
        <v/>
      </c>
      <c r="O48" s="489" t="str">
        <f ca="1">IFERROR(IF($D$5="Nein","-",VLOOKUP(O$47,Input_prod_e!$A$10:$AA$19,HLOOKUP($A$2,Input_prod_e!$C$5:$AS$6,2,FALSE)+2,FALSE)),"")</f>
        <v/>
      </c>
      <c r="P48" s="489" t="str">
        <f ca="1">IFERROR(IF($D$5="Nein","-",VLOOKUP(P$47,Input_prod_e!$A$10:$AA$19,HLOOKUP($A$2,Input_prod_e!$C$5:$AS$6,2,FALSE)+2,FALSE)),"")</f>
        <v/>
      </c>
      <c r="Q48" s="489" t="str">
        <f ca="1">IFERROR(IF($D$5="Nein","-",VLOOKUP(Q$47,Input_prod_e!$A$10:$AA$19,HLOOKUP($A$2,Input_prod_e!$C$5:$AS$6,2,FALSE)+2,FALSE)),"")</f>
        <v/>
      </c>
      <c r="R48" s="567" t="str">
        <f ca="1">OFFSET(Sprachen!A496,0,'Informazioni generali'!$B$4-1,1,1)</f>
        <v>Allegare alla domanda contratto che attesta il diritto di utilizzazione.
Qualora né concessione né diritto acquisito, specificare nei commenti.</v>
      </c>
      <c r="S48" s="568"/>
      <c r="T48" s="675"/>
      <c r="U48" s="676"/>
      <c r="V48" s="346"/>
      <c r="W48" s="207"/>
      <c r="X48" s="346" t="s">
        <v>179</v>
      </c>
      <c r="Y48" s="44"/>
      <c r="Z48" s="486"/>
      <c r="AA48">
        <f>+AA45+1</f>
        <v>28</v>
      </c>
    </row>
    <row r="49" spans="1:27" x14ac:dyDescent="0.25">
      <c r="A49" s="464" t="str">
        <f t="shared" ca="1" si="2"/>
        <v>IE3 / 29</v>
      </c>
      <c r="B49" s="98" t="str">
        <f ca="1">OFFSET(Sprachen!A402,0,'Informazioni generali'!$B$4-1,1,1)</f>
        <v>N. centrale sulla WASTA</v>
      </c>
      <c r="C49" s="467"/>
      <c r="D49" s="488"/>
      <c r="E49" s="468"/>
      <c r="F49" s="468"/>
      <c r="G49" s="468"/>
      <c r="H49" s="113"/>
      <c r="I49" s="113"/>
      <c r="J49" s="113"/>
      <c r="K49" s="113"/>
      <c r="L49" s="113"/>
      <c r="M49" s="113"/>
      <c r="N49" s="353"/>
      <c r="O49" s="353"/>
      <c r="P49" s="353"/>
      <c r="Q49" s="353"/>
      <c r="R49" s="678"/>
      <c r="S49" s="659"/>
      <c r="T49" s="675"/>
      <c r="U49" s="676"/>
      <c r="V49" s="346"/>
      <c r="W49" s="207"/>
      <c r="X49" s="346" t="s">
        <v>179</v>
      </c>
      <c r="Y49" s="44"/>
      <c r="Z49" s="486"/>
      <c r="AA49">
        <f>+AA48+1</f>
        <v>29</v>
      </c>
    </row>
    <row r="50" spans="1:27" ht="25" x14ac:dyDescent="0.25">
      <c r="A50" s="464" t="str">
        <f t="shared" ca="1" si="2"/>
        <v>IE3 / 30</v>
      </c>
      <c r="B50" s="98" t="str">
        <f ca="1">OFFSET(Sprachen!A403,0,'Informazioni generali'!$B$4-1,1,1)</f>
        <v>Collegamento sul piano idraulico e ottimizzazione congiunta disponibili</v>
      </c>
      <c r="C50" s="467" t="str">
        <f ca="1">OFFSET(Sprachen!A404,0,'Informazioni generali'!$B$4-1,1,1)</f>
        <v>[Si/No]</v>
      </c>
      <c r="D50" s="490"/>
      <c r="E50" s="491"/>
      <c r="F50" s="491"/>
      <c r="G50" s="491"/>
      <c r="H50" s="354"/>
      <c r="I50" s="354"/>
      <c r="J50" s="354"/>
      <c r="K50" s="354"/>
      <c r="L50" s="354"/>
      <c r="M50" s="354"/>
      <c r="N50" s="354"/>
      <c r="O50" s="354"/>
      <c r="P50" s="354"/>
      <c r="Q50" s="354"/>
      <c r="R50" s="687" t="str">
        <f ca="1">OFFSET(Sprachen!A497,0,'Informazioni generali'!$B$4-1,1,1)</f>
        <v>Allegare planimetria dell'impianto</v>
      </c>
      <c r="S50" s="688"/>
      <c r="T50" s="675"/>
      <c r="U50" s="676"/>
      <c r="V50" s="346"/>
      <c r="W50" s="207"/>
      <c r="X50" s="346" t="s">
        <v>179</v>
      </c>
      <c r="Y50" s="492"/>
      <c r="Z50" s="486"/>
      <c r="AA50">
        <f t="shared" ref="AA50:AA57" si="3">+AA49+1</f>
        <v>30</v>
      </c>
    </row>
    <row r="51" spans="1:27" x14ac:dyDescent="0.25">
      <c r="A51" s="464" t="str">
        <f t="shared" ca="1" si="2"/>
        <v>IE3 / 31</v>
      </c>
      <c r="B51" s="98" t="str">
        <f ca="1">OFFSET(Sprachen!A405,0,'Informazioni generali'!$B$4-1,1,1)</f>
        <v>Potenza meccanica lorda media</v>
      </c>
      <c r="C51" s="467" t="s">
        <v>6</v>
      </c>
      <c r="D51" s="101">
        <f>SUMIF($H$50:$Q$50,"Ja",H51:Q51)+SUMIF($H$50:$Q$50,"Oui",H51:Q51)+SUMIF($H$50:$Q$50,"Si",H51:Q51)</f>
        <v>0</v>
      </c>
      <c r="E51" s="240"/>
      <c r="F51" s="240"/>
      <c r="G51" s="240"/>
      <c r="H51" s="428"/>
      <c r="I51" s="428"/>
      <c r="J51" s="428"/>
      <c r="K51" s="428"/>
      <c r="L51" s="428"/>
      <c r="M51" s="428"/>
      <c r="N51" s="428"/>
      <c r="O51" s="428"/>
      <c r="P51" s="428"/>
      <c r="Q51" s="428"/>
      <c r="R51" s="678"/>
      <c r="S51" s="659"/>
      <c r="T51" s="675"/>
      <c r="U51" s="676"/>
      <c r="V51" s="346"/>
      <c r="W51" s="207"/>
      <c r="X51" s="346" t="s">
        <v>179</v>
      </c>
      <c r="Y51" s="492" t="s">
        <v>179</v>
      </c>
      <c r="Z51" s="486"/>
      <c r="AA51">
        <f t="shared" si="3"/>
        <v>31</v>
      </c>
    </row>
    <row r="52" spans="1:27" x14ac:dyDescent="0.25">
      <c r="A52" s="464" t="str">
        <f t="shared" ca="1" si="2"/>
        <v>IE3 / 32</v>
      </c>
      <c r="B52" s="98" t="str">
        <f ca="1">OFFSET(Sprachen!A406,0,'Informazioni generali'!$B$4-1,1,1)</f>
        <v>Potenza installata delle turbine</v>
      </c>
      <c r="C52" s="467" t="s">
        <v>6</v>
      </c>
      <c r="D52" s="101">
        <f>SUMIF($H$50:$Q$50,"Ja",H52:Q52)+SUMIF($H$50:$Q$50,"Oui",H52:Q52)+SUMIF($H$50:$Q$50,"Si",H52:Q52)</f>
        <v>0</v>
      </c>
      <c r="E52" s="240"/>
      <c r="F52" s="240"/>
      <c r="G52" s="240"/>
      <c r="H52" s="428"/>
      <c r="I52" s="428"/>
      <c r="J52" s="428"/>
      <c r="K52" s="428"/>
      <c r="L52" s="428"/>
      <c r="M52" s="428"/>
      <c r="N52" s="428"/>
      <c r="O52" s="428"/>
      <c r="P52" s="428"/>
      <c r="Q52" s="428"/>
      <c r="R52" s="678"/>
      <c r="S52" s="659"/>
      <c r="T52" s="675"/>
      <c r="U52" s="676"/>
      <c r="V52" s="346"/>
      <c r="W52" s="207"/>
      <c r="X52" s="346" t="s">
        <v>179</v>
      </c>
      <c r="Y52" s="44"/>
      <c r="Z52" s="486"/>
      <c r="AA52">
        <f t="shared" si="3"/>
        <v>32</v>
      </c>
    </row>
    <row r="53" spans="1:27" x14ac:dyDescent="0.25">
      <c r="A53" s="464" t="str">
        <f t="shared" ca="1" si="2"/>
        <v>IE3 / 33</v>
      </c>
      <c r="B53" s="98" t="str">
        <f ca="1">OFFSET(Sprachen!A407,0,'Informazioni generali'!$B$4-1,1,1)</f>
        <v>Potenza massima erogata dal generatore</v>
      </c>
      <c r="C53" s="467" t="s">
        <v>6</v>
      </c>
      <c r="D53" s="101">
        <f>SUMIF($H$50:$Q$50,"Ja",H53:Q53)+SUMIF($H$50:$Q$50,"Oui",H53:Q53)+SUMIF($H$50:$Q$50,"Si",H53:Q53)</f>
        <v>0</v>
      </c>
      <c r="E53" s="240"/>
      <c r="F53" s="240"/>
      <c r="G53" s="240"/>
      <c r="H53" s="428"/>
      <c r="I53" s="428"/>
      <c r="J53" s="428"/>
      <c r="K53" s="428"/>
      <c r="L53" s="428"/>
      <c r="M53" s="428"/>
      <c r="N53" s="428"/>
      <c r="O53" s="428"/>
      <c r="P53" s="428"/>
      <c r="Q53" s="428"/>
      <c r="R53" s="678"/>
      <c r="S53" s="659"/>
      <c r="T53" s="675"/>
      <c r="U53" s="676"/>
      <c r="V53" s="346"/>
      <c r="W53" s="207"/>
      <c r="X53" s="346" t="s">
        <v>179</v>
      </c>
      <c r="Y53" s="44"/>
      <c r="Z53" s="486"/>
      <c r="AA53">
        <f t="shared" si="3"/>
        <v>33</v>
      </c>
    </row>
    <row r="54" spans="1:27" ht="31.5" customHeight="1" x14ac:dyDescent="0.25">
      <c r="A54" s="464" t="str">
        <f t="shared" ca="1" si="2"/>
        <v>IE3 / 34</v>
      </c>
      <c r="B54" s="98" t="str">
        <f ca="1">OFFSET(Sprachen!A408,0,'Informazioni generali'!$B$4-1,1,1)</f>
        <v>Produzione netta di tutte le centrali</v>
      </c>
      <c r="C54" s="467" t="s">
        <v>8</v>
      </c>
      <c r="D54" s="102">
        <f ca="1">IFERROR(SUM(H54:Q54),"")</f>
        <v>0</v>
      </c>
      <c r="E54" s="244"/>
      <c r="F54" s="244"/>
      <c r="G54" s="244"/>
      <c r="H54" s="108" t="str">
        <f ca="1">IFERROR(IF($D$5="Nein/Non/No","-",VLOOKUP(H$47,Input_prod_e!$A$21:$AA$30,HLOOKUP($A$2,Input_prod_e!$C$5:$AS$6,2,FALSE)+2,FALSE)),"")</f>
        <v/>
      </c>
      <c r="I54" s="108" t="str">
        <f ca="1">IFERROR(IF($D$5="Nein/Non/No","-",VLOOKUP(I$47,Input_prod_e!$A$21:$AA$30,HLOOKUP($A$2,Input_prod_e!$C$5:$AS$6,2,FALSE)+2,FALSE)),"")</f>
        <v/>
      </c>
      <c r="J54" s="108" t="str">
        <f ca="1">IFERROR(IF($D$5="Nein/Non/No","-",VLOOKUP(J$47,Input_prod_e!$A$21:$AA$30,HLOOKUP($A$2,Input_prod_e!$C$5:$AS$6,2,FALSE)+2,FALSE)),"")</f>
        <v/>
      </c>
      <c r="K54" s="108" t="str">
        <f ca="1">IFERROR(IF($D$5="Nein/Non/No","-",VLOOKUP(K$47,Input_prod_e!$A$21:$AA$30,HLOOKUP($A$2,Input_prod_e!$C$5:$AS$6,2,FALSE)+2,FALSE)),"")</f>
        <v/>
      </c>
      <c r="L54" s="108" t="str">
        <f ca="1">IFERROR(IF($D$5="Nein/Non/No","-",VLOOKUP(L$47,Input_prod_e!$A$21:$AA$30,HLOOKUP($A$2,Input_prod_e!$C$5:$AS$6,2,FALSE)+2,FALSE)),"")</f>
        <v/>
      </c>
      <c r="M54" s="108" t="str">
        <f ca="1">IFERROR(IF($D$5="Nein/Non/No","-",VLOOKUP(M$47,Input_prod_e!$A$21:$AA$30,HLOOKUP($A$2,Input_prod_e!$C$5:$AS$6,2,FALSE)+2,FALSE)),"")</f>
        <v/>
      </c>
      <c r="N54" s="108" t="str">
        <f ca="1">IFERROR(IF($D$5="Nein/Non/No","-",VLOOKUP(N$47,Input_prod_e!$A$21:$AA$30,HLOOKUP($A$2,Input_prod_e!$C$5:$AS$6,2,FALSE)+2,FALSE)),"")</f>
        <v/>
      </c>
      <c r="O54" s="108" t="str">
        <f ca="1">IFERROR(IF($D$5="Nein/Non/No","-",VLOOKUP(O$47,Input_prod_e!$A$21:$AA$30,HLOOKUP($A$2,Input_prod_e!$C$5:$AS$6,2,FALSE)+2,FALSE)),"")</f>
        <v/>
      </c>
      <c r="P54" s="108" t="str">
        <f ca="1">IFERROR(IF($D$5="Nein/Non/No","-",VLOOKUP(P$47,Input_prod_e!$A$21:$AA$30,HLOOKUP($A$2,Input_prod_e!$C$5:$AS$6,2,FALSE)+2,FALSE)),"")</f>
        <v/>
      </c>
      <c r="Q54" s="108" t="str">
        <f ca="1">IFERROR(IF($D$5="Nein/Non/No","-",VLOOKUP(Q$47,Input_prod_e!$A$21:$AA$30,HLOOKUP($A$2,Input_prod_e!$C$5:$AS$6,2,FALSE)+2,FALSE)),"")</f>
        <v/>
      </c>
      <c r="R54" s="574" t="str">
        <f ca="1">OFFSET(Sprachen!A498,0,'Informazioni generali'!$B$4-1,1,1)</f>
        <v>Prendere in considerazione soltanto gli impianti con collegamento sul piano idraulico e ottimizzati congiuntamente</v>
      </c>
      <c r="S54" s="576"/>
      <c r="T54" s="586"/>
      <c r="U54" s="586"/>
      <c r="V54" s="493"/>
      <c r="W54" s="209"/>
      <c r="X54" s="493"/>
      <c r="Y54" s="494"/>
      <c r="Z54" s="486"/>
      <c r="AA54">
        <f t="shared" si="3"/>
        <v>34</v>
      </c>
    </row>
    <row r="55" spans="1:27" ht="31.5" customHeight="1" x14ac:dyDescent="0.25">
      <c r="A55" s="464" t="str">
        <f t="shared" ca="1" si="2"/>
        <v>IE3 / 35</v>
      </c>
      <c r="B55" s="98" t="str">
        <f ca="1">OFFSET(Sprachen!A409,0,'Informazioni generali'!$B$4-1,1,1)</f>
        <v>Produzione netta degli impianti con collegamento sul piano idraulico e ottimizzati congiuntamente</v>
      </c>
      <c r="C55" s="467" t="s">
        <v>8</v>
      </c>
      <c r="D55" s="102">
        <f>SUM(H55:Q55)</f>
        <v>0</v>
      </c>
      <c r="E55" s="244"/>
      <c r="F55" s="244"/>
      <c r="G55" s="244"/>
      <c r="H55" s="108">
        <f>+IF(H50="Ja",H54,0)+IF(H50="Oui",H54,0)+IF(H50="Si",H54,0)</f>
        <v>0</v>
      </c>
      <c r="I55" s="108">
        <f t="shared" ref="I55:Q55" si="4">+IF(I50="Ja",I54,0)+IF(I50="Oui",I54,0)+IF(I50="Si",I54,0)</f>
        <v>0</v>
      </c>
      <c r="J55" s="108">
        <f t="shared" si="4"/>
        <v>0</v>
      </c>
      <c r="K55" s="108">
        <f t="shared" si="4"/>
        <v>0</v>
      </c>
      <c r="L55" s="108">
        <f t="shared" si="4"/>
        <v>0</v>
      </c>
      <c r="M55" s="108">
        <f t="shared" si="4"/>
        <v>0</v>
      </c>
      <c r="N55" s="108">
        <f t="shared" si="4"/>
        <v>0</v>
      </c>
      <c r="O55" s="108">
        <f t="shared" si="4"/>
        <v>0</v>
      </c>
      <c r="P55" s="108">
        <f t="shared" si="4"/>
        <v>0</v>
      </c>
      <c r="Q55" s="108">
        <f t="shared" si="4"/>
        <v>0</v>
      </c>
      <c r="R55" s="570"/>
      <c r="S55" s="572"/>
      <c r="T55" s="586"/>
      <c r="U55" s="586"/>
      <c r="V55" s="493"/>
      <c r="W55" s="209"/>
      <c r="X55" s="493"/>
      <c r="Y55" s="494"/>
      <c r="Z55" s="486"/>
      <c r="AA55">
        <f t="shared" si="3"/>
        <v>35</v>
      </c>
    </row>
    <row r="56" spans="1:27" x14ac:dyDescent="0.25">
      <c r="A56" s="464" t="str">
        <f t="shared" ca="1" si="2"/>
        <v>IE3 / 36</v>
      </c>
      <c r="B56" s="98" t="str">
        <f ca="1">OFFSET(Sprachen!A410,0,'Informazioni generali'!$B$4-1,1,1)</f>
        <v>Diritto a RU/RIC</v>
      </c>
      <c r="C56" s="467" t="str">
        <f ca="1">OFFSET(Sprachen!A404,0,'Informazioni generali'!$B$4-1,1,1)</f>
        <v>[Si/No]</v>
      </c>
      <c r="D56" s="495">
        <f>IF(COUNTIF(H56:Q56,"Ja")&gt;0,COUNTIF(H56:Q56,"Ja"),0)</f>
        <v>0</v>
      </c>
      <c r="E56" s="496"/>
      <c r="F56" s="496"/>
      <c r="G56" s="496"/>
      <c r="H56" s="354"/>
      <c r="I56" s="354"/>
      <c r="J56" s="354"/>
      <c r="K56" s="354"/>
      <c r="L56" s="354"/>
      <c r="M56" s="354"/>
      <c r="N56" s="354"/>
      <c r="O56" s="354"/>
      <c r="P56" s="354"/>
      <c r="Q56" s="354"/>
      <c r="R56" s="687"/>
      <c r="S56" s="688"/>
      <c r="T56" s="675"/>
      <c r="U56" s="676"/>
      <c r="V56" s="346"/>
      <c r="W56" s="207"/>
      <c r="X56" s="346" t="s">
        <v>179</v>
      </c>
      <c r="Y56" s="492" t="s">
        <v>179</v>
      </c>
      <c r="Z56" s="486"/>
      <c r="AA56">
        <f t="shared" si="3"/>
        <v>36</v>
      </c>
    </row>
    <row r="57" spans="1:27" x14ac:dyDescent="0.25">
      <c r="A57" s="464" t="str">
        <f t="shared" ca="1" si="2"/>
        <v>IE3 / 37</v>
      </c>
      <c r="B57" s="98" t="str">
        <f ca="1">OFFSET(Sprachen!A411,0,'Informazioni generali'!$B$4-1,1,1)</f>
        <v>Ricavi da RU/RIC anno</v>
      </c>
      <c r="C57" s="467" t="s">
        <v>24</v>
      </c>
      <c r="D57" s="497">
        <f>SUMIF(H50:Q50,"Ja",H57:Q57)+SUMIF(H50:Q50,"Oui",H57:Q57)+SUMIF(H50:Q50,"Si",H57:Q57)</f>
        <v>0</v>
      </c>
      <c r="E57" s="245"/>
      <c r="F57" s="245"/>
      <c r="G57" s="245"/>
      <c r="H57" s="429"/>
      <c r="I57" s="429"/>
      <c r="J57" s="429"/>
      <c r="K57" s="429"/>
      <c r="L57" s="429"/>
      <c r="M57" s="429"/>
      <c r="N57" s="429"/>
      <c r="O57" s="429"/>
      <c r="P57" s="429"/>
      <c r="Q57" s="429"/>
      <c r="R57" s="678"/>
      <c r="S57" s="659"/>
      <c r="T57" s="675"/>
      <c r="U57" s="676"/>
      <c r="V57" s="346"/>
      <c r="W57" s="207"/>
      <c r="X57" s="346" t="s">
        <v>179</v>
      </c>
      <c r="Y57" s="492" t="s">
        <v>179</v>
      </c>
      <c r="Z57" s="486"/>
      <c r="AA57">
        <f t="shared" si="3"/>
        <v>37</v>
      </c>
    </row>
    <row r="58" spans="1:27" ht="25" x14ac:dyDescent="0.25">
      <c r="A58" s="464" t="str">
        <f t="shared" ca="1" si="2"/>
        <v>IE3 / 39</v>
      </c>
      <c r="B58" s="98" t="str">
        <f ca="1">OFFSET(Sprachen!A412,0,'Informazioni generali'!$B$4-1,1,1)</f>
        <v>Ricavi dall'indennizzo per risanamenti secondo la legge sulla protezione delle acque</v>
      </c>
      <c r="C58" s="457" t="s">
        <v>24</v>
      </c>
      <c r="D58" s="497">
        <f>SUMIF($H$50:$Q$50,"Ja",H58:Q58)+SUMIF($H$50:$Q$50,"Oui",H58:Q58)+SUMIF($H$50:$Q$50,"Si",H58:Q58)</f>
        <v>0</v>
      </c>
      <c r="E58" s="245"/>
      <c r="F58" s="245"/>
      <c r="G58" s="245"/>
      <c r="H58" s="429"/>
      <c r="I58" s="429"/>
      <c r="J58" s="429"/>
      <c r="K58" s="429"/>
      <c r="L58" s="429"/>
      <c r="M58" s="429"/>
      <c r="N58" s="429"/>
      <c r="O58" s="429"/>
      <c r="P58" s="429"/>
      <c r="Q58" s="429"/>
      <c r="R58" s="656"/>
      <c r="S58" s="658"/>
      <c r="T58" s="675"/>
      <c r="U58" s="676"/>
      <c r="V58" s="346"/>
      <c r="W58" s="207"/>
      <c r="X58" s="346" t="s">
        <v>179</v>
      </c>
      <c r="Y58" s="492" t="s">
        <v>179</v>
      </c>
      <c r="Z58" s="486"/>
      <c r="AA58">
        <v>39</v>
      </c>
    </row>
    <row r="59" spans="1:27" ht="25" x14ac:dyDescent="0.25">
      <c r="A59" s="464" t="str">
        <f t="shared" ca="1" si="2"/>
        <v>IE3 / 41</v>
      </c>
      <c r="B59" s="98" t="str">
        <f ca="1">OFFSET(Sprachen!A413,0,'Informazioni generali'!$B$4-1,1,1)</f>
        <v>Ricavi da altre misure di sostegno da parte degli enti pubblici</v>
      </c>
      <c r="C59" s="457" t="s">
        <v>24</v>
      </c>
      <c r="D59" s="497">
        <f>SUMIF(H50:Q50,"Ja",H59:Q59)+SUMIF(H50:Q50,"Qui",H59:Q59)+SUMIF(H50:Q50,"Si",H59:Q59)</f>
        <v>0</v>
      </c>
      <c r="E59" s="245"/>
      <c r="F59" s="245"/>
      <c r="G59" s="245"/>
      <c r="H59" s="429"/>
      <c r="I59" s="429"/>
      <c r="J59" s="429"/>
      <c r="K59" s="429"/>
      <c r="L59" s="429"/>
      <c r="M59" s="429"/>
      <c r="N59" s="429"/>
      <c r="O59" s="429"/>
      <c r="P59" s="429"/>
      <c r="Q59" s="429"/>
      <c r="R59" s="656"/>
      <c r="S59" s="658"/>
      <c r="T59" s="675"/>
      <c r="U59" s="676"/>
      <c r="V59" s="346"/>
      <c r="W59" s="207"/>
      <c r="X59" s="346" t="s">
        <v>179</v>
      </c>
      <c r="Y59" s="44"/>
      <c r="Z59" s="486"/>
      <c r="AA59">
        <v>41</v>
      </c>
    </row>
    <row r="60" spans="1:27" ht="15.5" x14ac:dyDescent="0.35">
      <c r="A60" s="483"/>
      <c r="B60" s="484"/>
      <c r="C60" s="484"/>
      <c r="D60" s="484"/>
      <c r="E60" s="484"/>
      <c r="F60" s="484"/>
      <c r="G60" s="484"/>
      <c r="H60" s="484"/>
      <c r="I60" s="484"/>
      <c r="J60" s="484"/>
      <c r="K60" s="484"/>
      <c r="L60" s="484"/>
      <c r="M60" s="484"/>
      <c r="N60" s="484"/>
      <c r="O60" s="484"/>
      <c r="P60" s="484"/>
      <c r="Q60" s="484"/>
      <c r="R60" s="484"/>
      <c r="S60" s="484"/>
      <c r="T60" s="484"/>
      <c r="U60" s="484"/>
      <c r="V60" s="484"/>
      <c r="W60" s="485"/>
      <c r="X60" s="484"/>
      <c r="Y60" s="484"/>
      <c r="Z60" s="486"/>
    </row>
    <row r="61" spans="1:27" ht="26" x14ac:dyDescent="0.3">
      <c r="A61" s="498" t="str">
        <f ca="1">OFFSET(Sprachen!A414,0,'Informazioni generali'!$B$4-1,1,1)</f>
        <v>B. Costi di produzione</v>
      </c>
      <c r="B61" s="498"/>
      <c r="C61" s="465"/>
      <c r="D61" s="499"/>
      <c r="E61" s="500"/>
      <c r="F61" s="500"/>
      <c r="G61" s="500"/>
      <c r="H61" s="674" t="str">
        <f ca="1">R47</f>
        <v>Commenti UFE</v>
      </c>
      <c r="I61" s="674"/>
      <c r="J61" s="674"/>
      <c r="K61" s="674"/>
      <c r="L61" s="674"/>
      <c r="M61" s="740" t="str">
        <f ca="1">T47</f>
        <v>Commenti richiedente</v>
      </c>
      <c r="N61" s="741"/>
      <c r="O61" s="741"/>
      <c r="P61" s="741"/>
      <c r="Q61" s="741"/>
      <c r="R61" s="741"/>
      <c r="S61" s="741"/>
      <c r="T61" s="741"/>
      <c r="U61" s="742"/>
      <c r="V61" s="454" t="str">
        <f ca="1">V47</f>
        <v>Esame plausiblità</v>
      </c>
      <c r="W61" s="454" t="str">
        <f ca="1">W47</f>
        <v>Osservazioni plausibilità</v>
      </c>
      <c r="X61" s="454" t="str">
        <f ca="1">X47</f>
        <v>Esame materiale</v>
      </c>
      <c r="Y61" s="454" t="str">
        <f ca="1">Y47</f>
        <v>Commenti esame materiale</v>
      </c>
    </row>
    <row r="62" spans="1:27" ht="27.75" customHeight="1" x14ac:dyDescent="0.25">
      <c r="A62" s="464"/>
      <c r="B62" s="501" t="str">
        <f ca="1">OFFSET(Sprachen!A415,0,'Informazioni generali'!$B$4-1,1,1)</f>
        <v>B 1. Costi e ricavi d'esercizio</v>
      </c>
      <c r="C62" s="467"/>
      <c r="D62" s="467"/>
      <c r="E62" s="502"/>
      <c r="F62" s="502"/>
      <c r="G62" s="502"/>
      <c r="H62" s="590"/>
      <c r="I62" s="590"/>
      <c r="J62" s="590"/>
      <c r="K62" s="590"/>
      <c r="L62" s="590"/>
      <c r="M62" s="663"/>
      <c r="N62" s="663"/>
      <c r="O62" s="663"/>
      <c r="P62" s="663"/>
      <c r="Q62" s="663"/>
      <c r="R62" s="663"/>
      <c r="S62" s="663"/>
      <c r="T62" s="663"/>
      <c r="U62" s="663"/>
      <c r="V62" s="346"/>
      <c r="W62" s="207"/>
      <c r="X62" s="346" t="s">
        <v>179</v>
      </c>
      <c r="Y62" s="472" t="s">
        <v>179</v>
      </c>
    </row>
    <row r="63" spans="1:27" ht="25" x14ac:dyDescent="0.25">
      <c r="A63" s="464" t="str">
        <f t="shared" ref="A63:A72" ca="1" si="5">CONCATENATE($A$2," / ",AA63)</f>
        <v>IE3 / 42</v>
      </c>
      <c r="B63" s="98" t="str">
        <f ca="1">OFFSET(Sprachen!A416,0,'Informazioni generali'!$B$4-1,1,1)</f>
        <v>Somma subventioni/remunerazioni degli enti pubblici</v>
      </c>
      <c r="C63" s="467"/>
      <c r="D63" s="503">
        <f>D59+D57</f>
        <v>0</v>
      </c>
      <c r="E63" s="504"/>
      <c r="F63" s="504"/>
      <c r="G63" s="504"/>
      <c r="H63" s="705"/>
      <c r="I63" s="602"/>
      <c r="J63" s="602"/>
      <c r="K63" s="602"/>
      <c r="L63" s="706"/>
      <c r="M63" s="707"/>
      <c r="N63" s="708"/>
      <c r="O63" s="708"/>
      <c r="P63" s="708"/>
      <c r="Q63" s="708"/>
      <c r="R63" s="708"/>
      <c r="S63" s="708"/>
      <c r="T63" s="708"/>
      <c r="U63" s="709"/>
      <c r="V63" s="346"/>
      <c r="W63" s="207"/>
      <c r="X63" s="346" t="s">
        <v>179</v>
      </c>
      <c r="Y63" s="472" t="s">
        <v>179</v>
      </c>
      <c r="AA63">
        <v>42</v>
      </c>
    </row>
    <row r="64" spans="1:27" ht="33" customHeight="1" x14ac:dyDescent="0.25">
      <c r="A64" s="464" t="str">
        <f t="shared" ca="1" si="5"/>
        <v>IE3 / 43</v>
      </c>
      <c r="B64" s="98" t="str">
        <f ca="1">OFFSET(Sprachen!A417,0,'Informazioni generali'!$B$4-1,1,1)</f>
        <v>Altri ricavi d'esercizio (senza sostegni)</v>
      </c>
      <c r="C64" s="105" t="s">
        <v>24</v>
      </c>
      <c r="D64" s="116"/>
      <c r="E64" s="505"/>
      <c r="F64" s="505"/>
      <c r="G64" s="505"/>
      <c r="H64" s="717" t="str">
        <f ca="1">CONCATENATE(OFFSET(Sprachen!A500,0,'Informazioni generali'!$B$4-1,1,1)," 5.",A2,".7")</f>
        <v>Conformemente alla direttiva dell'UFE sui costi d'esercizio e del capitale computabili 5.IE3.7</v>
      </c>
      <c r="I64" s="582"/>
      <c r="J64" s="582"/>
      <c r="K64" s="582"/>
      <c r="L64" s="718"/>
      <c r="M64" s="663"/>
      <c r="N64" s="663"/>
      <c r="O64" s="663"/>
      <c r="P64" s="663"/>
      <c r="Q64" s="663"/>
      <c r="R64" s="663"/>
      <c r="S64" s="663"/>
      <c r="T64" s="663"/>
      <c r="U64" s="663"/>
      <c r="V64" s="346"/>
      <c r="W64" s="207"/>
      <c r="X64" s="346" t="s">
        <v>179</v>
      </c>
      <c r="Y64" s="472" t="s">
        <v>179</v>
      </c>
      <c r="AA64">
        <v>43</v>
      </c>
    </row>
    <row r="65" spans="1:27" x14ac:dyDescent="0.25">
      <c r="A65" s="464" t="str">
        <f t="shared" ca="1" si="5"/>
        <v>IE3 / 44</v>
      </c>
      <c r="B65" s="98" t="str">
        <f ca="1">OFFSET(Sprachen!A418,0,'Informazioni generali'!$B$4-1,1,1)</f>
        <v>Attivazione di prestazioni proprie</v>
      </c>
      <c r="C65" s="105" t="s">
        <v>24</v>
      </c>
      <c r="D65" s="116"/>
      <c r="E65" s="252"/>
      <c r="F65" s="252"/>
      <c r="G65" s="252"/>
      <c r="H65" s="717"/>
      <c r="I65" s="582"/>
      <c r="J65" s="582"/>
      <c r="K65" s="582"/>
      <c r="L65" s="718"/>
      <c r="M65" s="663"/>
      <c r="N65" s="663"/>
      <c r="O65" s="663"/>
      <c r="P65" s="663"/>
      <c r="Q65" s="663"/>
      <c r="R65" s="663"/>
      <c r="S65" s="663"/>
      <c r="T65" s="663"/>
      <c r="U65" s="663"/>
      <c r="V65" s="346"/>
      <c r="W65" s="207"/>
      <c r="X65" s="346" t="s">
        <v>179</v>
      </c>
      <c r="Y65" s="472" t="s">
        <v>179</v>
      </c>
      <c r="AA65">
        <f t="shared" ref="AA65:AA72" si="6">AA64+1</f>
        <v>44</v>
      </c>
    </row>
    <row r="66" spans="1:27" ht="12.75" customHeight="1" x14ac:dyDescent="0.25">
      <c r="A66" s="464" t="str">
        <f t="shared" ca="1" si="5"/>
        <v>IE3 / 45</v>
      </c>
      <c r="B66" s="98" t="str">
        <f ca="1">OFFSET(Sprachen!A419,0,'Informazioni generali'!$B$4-1,1,1)</f>
        <v>Energia di pompaggio</v>
      </c>
      <c r="C66" s="105" t="s">
        <v>8</v>
      </c>
      <c r="D66" s="506" t="str">
        <f ca="1">IFERROR(IF($D$5="Nein/Non/No","-",INDIRECT(CONCATENATE(Input_prod_e!$A$2,"!")&amp;CONCATENATE(MID("CDEFGHIJKLMNOPQRSTUVWXYZ",HLOOKUP($A$2,Input_prod_e!$C$5:$AS$6,2,FALSE),1),"55"))),"")</f>
        <v/>
      </c>
      <c r="E66" s="242"/>
      <c r="F66" s="242"/>
      <c r="G66" s="242"/>
      <c r="H66" s="680" t="s">
        <v>597</v>
      </c>
      <c r="I66" s="680"/>
      <c r="J66" s="680"/>
      <c r="K66" s="680"/>
      <c r="L66" s="681"/>
      <c r="M66" s="663"/>
      <c r="N66" s="663"/>
      <c r="O66" s="663"/>
      <c r="P66" s="663"/>
      <c r="Q66" s="663"/>
      <c r="R66" s="663"/>
      <c r="S66" s="663"/>
      <c r="T66" s="663"/>
      <c r="U66" s="663"/>
      <c r="V66" s="346"/>
      <c r="W66" s="207"/>
      <c r="X66" s="346" t="s">
        <v>179</v>
      </c>
      <c r="Y66" s="472" t="s">
        <v>179</v>
      </c>
      <c r="AA66">
        <f t="shared" si="6"/>
        <v>45</v>
      </c>
    </row>
    <row r="67" spans="1:27" ht="25" x14ac:dyDescent="0.25">
      <c r="A67" s="464" t="str">
        <f t="shared" ca="1" si="5"/>
        <v>IE3 / 46</v>
      </c>
      <c r="B67" s="98" t="str">
        <f ca="1">OFFSET(Sprachen!A420,0,'Informazioni generali'!$B$4-1,1,1)</f>
        <v>Costi specifici dell'energia di pompaggio a prezzo di mercato</v>
      </c>
      <c r="C67" s="105" t="s">
        <v>38</v>
      </c>
      <c r="D67" s="507" t="str">
        <f ca="1">IFERROR(D68*100/(D66*1000000),"")</f>
        <v/>
      </c>
      <c r="E67" s="247"/>
      <c r="F67" s="247"/>
      <c r="G67" s="247"/>
      <c r="H67" s="585" t="s">
        <v>1800</v>
      </c>
      <c r="I67" s="673" t="str">
        <f ca="1">OFFSET(Sprachen!A428,0,'Informazioni generali'!$B$4-1,1,1)</f>
        <v>Oneri per le prestazioni di servizio globali e la commercializzazione dell’elettricità (Overhead) [CHF]</v>
      </c>
      <c r="J67" s="673"/>
      <c r="K67" s="749"/>
      <c r="L67" s="749"/>
      <c r="M67" s="663"/>
      <c r="N67" s="663"/>
      <c r="O67" s="663"/>
      <c r="P67" s="663"/>
      <c r="Q67" s="663"/>
      <c r="R67" s="663"/>
      <c r="S67" s="663"/>
      <c r="T67" s="663"/>
      <c r="U67" s="663"/>
      <c r="V67" s="346"/>
      <c r="W67" s="207"/>
      <c r="X67" s="346" t="s">
        <v>179</v>
      </c>
      <c r="Y67" s="472" t="s">
        <v>179</v>
      </c>
      <c r="AA67">
        <f t="shared" si="6"/>
        <v>46</v>
      </c>
    </row>
    <row r="68" spans="1:27" x14ac:dyDescent="0.25">
      <c r="A68" s="464" t="str">
        <f ca="1">CONCATENATE($A$2," / ",AA68)</f>
        <v>IE3 / 47</v>
      </c>
      <c r="B68" s="98" t="str">
        <f ca="1">OFFSET(Sprachen!A421,0,'Informazioni generali'!$B$4-1,1,1)</f>
        <v>Costi energia di pompaggio a prezzo di mercato</v>
      </c>
      <c r="C68" s="105" t="s">
        <v>24</v>
      </c>
      <c r="D68" s="506" t="str">
        <f ca="1">IFERROR(IF($D$5="Nein/Non/No","-",INDIRECT(CONCATENATE(Input_prod_e!$A$2,"!")&amp;CONCATENATE(MID("CDEFGHIJKLMNOPQRSTUVWXYZ",HLOOKUP($A$2,Input_prod_e!$C$5:$AS$6,2,FALSE),1),"67"))),"")</f>
        <v/>
      </c>
      <c r="E68" s="248"/>
      <c r="F68" s="248"/>
      <c r="G68" s="248"/>
      <c r="H68" s="585"/>
      <c r="I68" s="673"/>
      <c r="J68" s="673"/>
      <c r="K68" s="749"/>
      <c r="L68" s="749"/>
      <c r="M68" s="663"/>
      <c r="N68" s="663"/>
      <c r="O68" s="663"/>
      <c r="P68" s="663"/>
      <c r="Q68" s="663"/>
      <c r="R68" s="663"/>
      <c r="S68" s="663"/>
      <c r="T68" s="663"/>
      <c r="U68" s="663"/>
      <c r="V68" s="346"/>
      <c r="W68" s="207"/>
      <c r="X68" s="346" t="s">
        <v>179</v>
      </c>
      <c r="Y68" s="472" t="s">
        <v>179</v>
      </c>
      <c r="AA68">
        <f t="shared" si="6"/>
        <v>47</v>
      </c>
    </row>
    <row r="69" spans="1:27" ht="25.9" customHeight="1" x14ac:dyDescent="0.25">
      <c r="A69" s="464" t="str">
        <f t="shared" ca="1" si="5"/>
        <v>IE3 / 48</v>
      </c>
      <c r="B69" s="98" t="str">
        <f ca="1">OFFSET(Sprachen!A422,0,'Informazioni generali'!$B$4-1,1,1)</f>
        <v>Costi per l'acquisto di energia</v>
      </c>
      <c r="C69" s="105" t="s">
        <v>24</v>
      </c>
      <c r="D69" s="116"/>
      <c r="E69" s="252"/>
      <c r="F69" s="252"/>
      <c r="G69" s="252"/>
      <c r="H69" s="585"/>
      <c r="I69" s="673"/>
      <c r="J69" s="673"/>
      <c r="K69" s="749"/>
      <c r="L69" s="749"/>
      <c r="M69" s="663"/>
      <c r="N69" s="663"/>
      <c r="O69" s="663"/>
      <c r="P69" s="663"/>
      <c r="Q69" s="663"/>
      <c r="R69" s="663"/>
      <c r="S69" s="663"/>
      <c r="T69" s="663"/>
      <c r="U69" s="663"/>
      <c r="V69" s="346"/>
      <c r="W69" s="207"/>
      <c r="X69" s="346" t="s">
        <v>179</v>
      </c>
      <c r="Y69" s="472" t="s">
        <v>179</v>
      </c>
      <c r="AA69">
        <f t="shared" si="6"/>
        <v>48</v>
      </c>
    </row>
    <row r="70" spans="1:27" ht="15" customHeight="1" x14ac:dyDescent="0.25">
      <c r="A70" s="464" t="str">
        <f t="shared" ca="1" si="5"/>
        <v>IE3 / 49</v>
      </c>
      <c r="B70" s="98" t="str">
        <f ca="1">OFFSET(Sprachen!A423,0,'Informazioni generali'!$B$4-1,1,1)</f>
        <v>Costi per l'utilizzazione della rete</v>
      </c>
      <c r="C70" s="105" t="s">
        <v>24</v>
      </c>
      <c r="D70" s="116"/>
      <c r="E70" s="252"/>
      <c r="F70" s="252"/>
      <c r="G70" s="252"/>
      <c r="H70" s="585" t="s">
        <v>1801</v>
      </c>
      <c r="I70" s="649" t="str">
        <f ca="1">OFFSET(Sprachen!A429,0,'Informazioni generali'!$B$4-1,1,1)</f>
        <v>Tipo di impianto idroelettrico</v>
      </c>
      <c r="J70" s="649"/>
      <c r="K70" s="586"/>
      <c r="L70" s="586"/>
      <c r="M70" s="663"/>
      <c r="N70" s="663"/>
      <c r="O70" s="663"/>
      <c r="P70" s="663"/>
      <c r="Q70" s="663"/>
      <c r="R70" s="663"/>
      <c r="S70" s="663"/>
      <c r="T70" s="663"/>
      <c r="U70" s="663"/>
      <c r="V70" s="346"/>
      <c r="W70" s="207"/>
      <c r="X70" s="346" t="s">
        <v>179</v>
      </c>
      <c r="Y70" s="472" t="s">
        <v>179</v>
      </c>
      <c r="AA70">
        <f t="shared" si="6"/>
        <v>49</v>
      </c>
    </row>
    <row r="71" spans="1:27" x14ac:dyDescent="0.25">
      <c r="A71" s="464" t="str">
        <f t="shared" ca="1" si="5"/>
        <v>IE3 / 50</v>
      </c>
      <c r="B71" s="98" t="str">
        <f ca="1">OFFSET(Sprachen!A424,0,'Informazioni generali'!$B$4-1,1,1)</f>
        <v>Materiale e prestazioni di terzi</v>
      </c>
      <c r="C71" s="105" t="s">
        <v>24</v>
      </c>
      <c r="D71" s="116"/>
      <c r="E71" s="252"/>
      <c r="F71" s="252"/>
      <c r="G71" s="252"/>
      <c r="H71" s="585"/>
      <c r="I71" s="649"/>
      <c r="J71" s="649"/>
      <c r="K71" s="586"/>
      <c r="L71" s="586"/>
      <c r="M71" s="663"/>
      <c r="N71" s="663"/>
      <c r="O71" s="663"/>
      <c r="P71" s="663"/>
      <c r="Q71" s="663"/>
      <c r="R71" s="663"/>
      <c r="S71" s="663"/>
      <c r="T71" s="663"/>
      <c r="U71" s="663"/>
      <c r="V71" s="346"/>
      <c r="W71" s="207"/>
      <c r="X71" s="346" t="s">
        <v>179</v>
      </c>
      <c r="Y71" s="472" t="s">
        <v>179</v>
      </c>
      <c r="AA71">
        <f t="shared" si="6"/>
        <v>50</v>
      </c>
    </row>
    <row r="72" spans="1:27" x14ac:dyDescent="0.25">
      <c r="A72" s="464" t="str">
        <f t="shared" ca="1" si="5"/>
        <v>IE3 / 51</v>
      </c>
      <c r="B72" s="98" t="str">
        <f ca="1">OFFSET(Sprachen!A425,0,'Informazioni generali'!$B$4-1,1,1)</f>
        <v>Costi per il personale</v>
      </c>
      <c r="C72" s="105" t="s">
        <v>24</v>
      </c>
      <c r="D72" s="116"/>
      <c r="E72" s="508"/>
      <c r="F72" s="508"/>
      <c r="G72" s="508"/>
      <c r="H72" s="585"/>
      <c r="I72" s="649"/>
      <c r="J72" s="649"/>
      <c r="K72" s="586"/>
      <c r="L72" s="586"/>
      <c r="M72" s="663"/>
      <c r="N72" s="663"/>
      <c r="O72" s="663"/>
      <c r="P72" s="663"/>
      <c r="Q72" s="663"/>
      <c r="R72" s="663"/>
      <c r="S72" s="663"/>
      <c r="T72" s="663"/>
      <c r="U72" s="663"/>
      <c r="V72" s="346"/>
      <c r="W72" s="207"/>
      <c r="X72" s="346" t="s">
        <v>179</v>
      </c>
      <c r="Y72" s="472" t="s">
        <v>179</v>
      </c>
      <c r="AA72">
        <f t="shared" si="6"/>
        <v>51</v>
      </c>
    </row>
    <row r="73" spans="1:27" x14ac:dyDescent="0.25">
      <c r="A73" s="464" t="str">
        <f ca="1">CONCATENATE($A$2," / ",AA73)</f>
        <v>IE3 / 52</v>
      </c>
      <c r="B73" s="98" t="str">
        <f ca="1">OFFSET(Sprachen!A426,0,'Informazioni generali'!$B$4-1,1,1)</f>
        <v>Altri costi d'esercizio (incl. GO)</v>
      </c>
      <c r="C73" s="105" t="s">
        <v>24</v>
      </c>
      <c r="D73" s="116"/>
      <c r="E73" s="509"/>
      <c r="F73" s="509"/>
      <c r="G73" s="509"/>
      <c r="H73" s="174" t="s">
        <v>1812</v>
      </c>
      <c r="I73" s="748" t="str">
        <f ca="1">OFFSET(Sprachen!A430,0,'Informazioni generali'!$B$4-1,1,1)</f>
        <v>Tetto massimo [ct./kWh]</v>
      </c>
      <c r="J73" s="748"/>
      <c r="K73" s="750" t="str" cm="1">
        <f t="array" ref="K73">IFERROR(_xlfn.IFS(K70="Laufwasserkraftwerk",0.4,K70="Centrale au fil de l’eau",0.4,K70="Centrale ad acqua fluente",0.4,K70="Speicher-, Pumpspeicher- oder Umwälzkraftwerk",0.55,K70="Centrale à accumulation, à pompage-turbinage ou à pompage-turbinage pur",0.55,K70="Centrale ad accumulazione, ad accumulazione con pompaggio o di pompaggio-turbinaggio",0.55),"")</f>
        <v/>
      </c>
      <c r="L73" s="750"/>
      <c r="M73" s="663"/>
      <c r="N73" s="663"/>
      <c r="O73" s="663"/>
      <c r="P73" s="663"/>
      <c r="Q73" s="663"/>
      <c r="R73" s="663"/>
      <c r="S73" s="663"/>
      <c r="T73" s="663"/>
      <c r="U73" s="663"/>
      <c r="V73" s="346"/>
      <c r="W73" s="207"/>
      <c r="X73" s="346" t="s">
        <v>179</v>
      </c>
      <c r="Y73" s="472" t="s">
        <v>179</v>
      </c>
      <c r="AA73">
        <f>AA72+1</f>
        <v>52</v>
      </c>
    </row>
    <row r="74" spans="1:27" ht="13" x14ac:dyDescent="0.3">
      <c r="A74" s="464" t="str">
        <f ca="1">CONCATENATE($A$2," / ",AA74)</f>
        <v>IE3 / 54</v>
      </c>
      <c r="B74" s="98" t="str">
        <f ca="1">OFFSET(Sprachen!A427,0,'Informazioni generali'!$B$4-1,1,1)</f>
        <v>Totale costi d'esercizio</v>
      </c>
      <c r="C74" s="105" t="s">
        <v>24</v>
      </c>
      <c r="D74" s="566">
        <f ca="1">SUM(D68:D73)-SUM(D63:G65)+K74</f>
        <v>0</v>
      </c>
      <c r="E74" s="249"/>
      <c r="F74" s="249"/>
      <c r="G74" s="249"/>
      <c r="H74" s="174" t="s">
        <v>1813</v>
      </c>
      <c r="I74" s="748" t="str">
        <f ca="1">OFFSET(Sprachen!A431,0,'Informazioni generali'!$B$4-1,1,1)</f>
        <v>Overhead imputabile</v>
      </c>
      <c r="J74" s="748"/>
      <c r="K74" s="747">
        <f>IFERROR(MIN(K73/100*D36*10^6,K67),)</f>
        <v>0</v>
      </c>
      <c r="L74" s="747"/>
      <c r="M74" s="671"/>
      <c r="N74" s="671"/>
      <c r="O74" s="671"/>
      <c r="P74" s="671"/>
      <c r="Q74" s="671"/>
      <c r="R74" s="671"/>
      <c r="S74" s="671"/>
      <c r="T74" s="671"/>
      <c r="U74" s="671"/>
      <c r="V74" s="346"/>
      <c r="W74" s="207"/>
      <c r="X74" s="346" t="s">
        <v>179</v>
      </c>
      <c r="Y74" s="472" t="s">
        <v>428</v>
      </c>
      <c r="AA74" s="511">
        <f>AA73+2</f>
        <v>54</v>
      </c>
    </row>
    <row r="75" spans="1:27" ht="15.5" x14ac:dyDescent="0.35">
      <c r="A75" s="483"/>
      <c r="B75" s="484"/>
      <c r="C75" s="484"/>
      <c r="D75" s="484"/>
      <c r="E75" s="484"/>
      <c r="F75" s="484"/>
      <c r="G75" s="484"/>
      <c r="H75" s="484"/>
      <c r="I75" s="484"/>
      <c r="J75" s="484"/>
      <c r="K75" s="484"/>
      <c r="L75" s="484"/>
      <c r="M75" s="484"/>
      <c r="N75" s="484"/>
      <c r="O75" s="484"/>
      <c r="P75" s="484"/>
      <c r="Q75" s="484"/>
      <c r="R75" s="484"/>
      <c r="S75" s="484"/>
      <c r="T75" s="484"/>
      <c r="U75" s="484"/>
      <c r="V75" s="484"/>
      <c r="W75" s="485"/>
      <c r="X75" s="484"/>
      <c r="Y75" s="484"/>
    </row>
    <row r="76" spans="1:27" ht="26" x14ac:dyDescent="0.25">
      <c r="A76" s="512"/>
      <c r="B76" s="513" t="str">
        <f ca="1">OFFSET(Sprachen!A432,0,'Informazioni generali'!$B$4-1,1,1)</f>
        <v>B2. Costi del capitale</v>
      </c>
      <c r="C76" s="465"/>
      <c r="D76" s="460">
        <v>2024</v>
      </c>
      <c r="E76" s="514"/>
      <c r="F76" s="514"/>
      <c r="G76" s="514"/>
      <c r="H76" s="460">
        <f>D76-1</f>
        <v>2023</v>
      </c>
      <c r="I76" s="460">
        <f>H76-1</f>
        <v>2022</v>
      </c>
      <c r="J76" s="460">
        <f t="shared" ref="J76:K76" si="7">I76-1</f>
        <v>2021</v>
      </c>
      <c r="K76" s="460">
        <f t="shared" si="7"/>
        <v>2020</v>
      </c>
      <c r="L76" s="682" t="str">
        <f ca="1">H61</f>
        <v>Commenti UFE</v>
      </c>
      <c r="M76" s="683"/>
      <c r="N76" s="683"/>
      <c r="O76" s="683"/>
      <c r="P76" s="684"/>
      <c r="Q76" s="668" t="str">
        <f ca="1">M61</f>
        <v>Commenti richiedente</v>
      </c>
      <c r="R76" s="669"/>
      <c r="S76" s="669"/>
      <c r="T76" s="669"/>
      <c r="U76" s="670"/>
      <c r="V76" s="454" t="str">
        <f ca="1">V61</f>
        <v>Esame plausiblità</v>
      </c>
      <c r="W76" s="454" t="str">
        <f ca="1">W61</f>
        <v>Osservazioni plausibilità</v>
      </c>
      <c r="X76" s="454" t="str">
        <f ca="1">X61</f>
        <v>Esame materiale</v>
      </c>
      <c r="Y76" s="454" t="str">
        <f ca="1">Y61</f>
        <v>Commenti esame materiale</v>
      </c>
    </row>
    <row r="77" spans="1:27" ht="39" customHeight="1" x14ac:dyDescent="0.25">
      <c r="A77" s="464" t="str">
        <f t="shared" ref="A77:A87" ca="1" si="8">CONCATENATE($A$2," / ",AA77)</f>
        <v>IE3 / 55</v>
      </c>
      <c r="B77" s="98" t="str">
        <f ca="1">OFFSET(Sprachen!A433,0,'Informazioni generali'!$B$4-1,1,1)</f>
        <v>Prassi di ammortamento</v>
      </c>
      <c r="C77" s="467"/>
      <c r="D77" s="355"/>
      <c r="E77" s="356"/>
      <c r="F77" s="356"/>
      <c r="G77" s="356"/>
      <c r="H77" s="117"/>
      <c r="I77" s="117"/>
      <c r="J77" s="117"/>
      <c r="K77" s="117"/>
      <c r="L77" s="574" t="str">
        <f ca="1">CONCATENATE(OFFSET(Sprachen!A501,0,'Informazioni generali'!$B$4-1,1,1)," 5.",$A$2,".7")</f>
        <v>Riportare i valori con segno positivo per tutti i tipi di costo. Il segno iniziale sarà coretto nella formula. Valori negativi rappresentano ricavi o costi negativi. In caso di dati divergenti rispetto al rapporto di gestione occorre compilare il modulo dell'allegato A.5.x.7 5.IE3.7</v>
      </c>
      <c r="M77" s="575"/>
      <c r="N77" s="575"/>
      <c r="O77" s="575"/>
      <c r="P77" s="576"/>
      <c r="Q77" s="663"/>
      <c r="R77" s="663"/>
      <c r="S77" s="663"/>
      <c r="T77" s="663"/>
      <c r="U77" s="663"/>
      <c r="V77" s="346"/>
      <c r="W77" s="207"/>
      <c r="X77" s="346" t="s">
        <v>179</v>
      </c>
      <c r="Y77" s="110"/>
      <c r="AA77">
        <f>AA74+1</f>
        <v>55</v>
      </c>
    </row>
    <row r="78" spans="1:27" ht="22.5" customHeight="1" x14ac:dyDescent="0.25">
      <c r="A78" s="464" t="str">
        <f t="shared" ca="1" si="8"/>
        <v>IE3 / 56</v>
      </c>
      <c r="B78" s="98" t="str">
        <f ca="1">OFFSET(Sprachen!A434,0,'Informazioni generali'!$B$4-1,1,1)</f>
        <v>Ammortamenti ordinari</v>
      </c>
      <c r="C78" s="467" t="s">
        <v>24</v>
      </c>
      <c r="D78" s="118"/>
      <c r="E78" s="250"/>
      <c r="F78" s="250"/>
      <c r="G78" s="250"/>
      <c r="H78" s="118"/>
      <c r="I78" s="118"/>
      <c r="J78" s="118"/>
      <c r="K78" s="118"/>
      <c r="L78" s="577"/>
      <c r="M78" s="573"/>
      <c r="N78" s="573"/>
      <c r="O78" s="573"/>
      <c r="P78" s="578"/>
      <c r="Q78" s="663"/>
      <c r="R78" s="663"/>
      <c r="S78" s="663"/>
      <c r="T78" s="663"/>
      <c r="U78" s="663"/>
      <c r="V78" s="346"/>
      <c r="W78" s="207"/>
      <c r="X78" s="346" t="s">
        <v>179</v>
      </c>
      <c r="Y78" s="110"/>
      <c r="AA78">
        <f>AA77+1</f>
        <v>56</v>
      </c>
    </row>
    <row r="79" spans="1:27" ht="22.5" customHeight="1" x14ac:dyDescent="0.25">
      <c r="A79" s="464" t="str">
        <f t="shared" ca="1" si="8"/>
        <v>IE3 / 57</v>
      </c>
      <c r="B79" s="98" t="str">
        <f ca="1">OFFSET(Sprachen!A435,0,'Informazioni generali'!$B$4-1,1,1)</f>
        <v>Ammortamenti straordinari</v>
      </c>
      <c r="C79" s="467" t="s">
        <v>24</v>
      </c>
      <c r="D79" s="116"/>
      <c r="E79" s="246"/>
      <c r="F79" s="246"/>
      <c r="G79" s="246"/>
      <c r="H79" s="119"/>
      <c r="I79" s="119"/>
      <c r="J79" s="119"/>
      <c r="K79" s="119"/>
      <c r="L79" s="577"/>
      <c r="M79" s="573"/>
      <c r="N79" s="573"/>
      <c r="O79" s="573"/>
      <c r="P79" s="578"/>
      <c r="Q79" s="663"/>
      <c r="R79" s="663"/>
      <c r="S79" s="663"/>
      <c r="T79" s="663"/>
      <c r="U79" s="663"/>
      <c r="V79" s="346"/>
      <c r="W79" s="207"/>
      <c r="X79" s="346" t="s">
        <v>179</v>
      </c>
      <c r="Y79" s="110"/>
      <c r="AA79">
        <f t="shared" ref="AA79:AA87" si="9">AA78+1</f>
        <v>57</v>
      </c>
    </row>
    <row r="80" spans="1:27" ht="25" x14ac:dyDescent="0.25">
      <c r="A80" s="464" t="str">
        <f t="shared" ca="1" si="8"/>
        <v>IE3 / 58</v>
      </c>
      <c r="B80" s="98" t="str">
        <f ca="1">OFFSET(Sprachen!A436,0,'Informazioni generali'!$B$4-1,1,1)</f>
        <v>Valore residuo immobilizzazioni materiali per 30.09.2024 o 31.12.2024</v>
      </c>
      <c r="C80" s="467" t="s">
        <v>24</v>
      </c>
      <c r="D80" s="116"/>
      <c r="E80" s="515"/>
      <c r="F80" s="515"/>
      <c r="G80" s="515"/>
      <c r="H80" s="516"/>
      <c r="I80" s="517"/>
      <c r="J80" s="518"/>
      <c r="K80" s="519"/>
      <c r="L80" s="680" t="s">
        <v>597</v>
      </c>
      <c r="M80" s="680"/>
      <c r="N80" s="680"/>
      <c r="O80" s="680"/>
      <c r="P80" s="681"/>
      <c r="Q80" s="663"/>
      <c r="R80" s="663"/>
      <c r="S80" s="663"/>
      <c r="T80" s="663"/>
      <c r="U80" s="663"/>
      <c r="V80" s="346"/>
      <c r="W80" s="207"/>
      <c r="X80" s="346" t="s">
        <v>179</v>
      </c>
      <c r="Y80" s="110"/>
      <c r="AA80">
        <f t="shared" si="9"/>
        <v>58</v>
      </c>
    </row>
    <row r="81" spans="1:27" ht="31.5" customHeight="1" x14ac:dyDescent="0.25">
      <c r="A81" s="464" t="str">
        <f t="shared" ca="1" si="8"/>
        <v>IE3 / 59</v>
      </c>
      <c r="B81" s="98" t="str">
        <f ca="1">OFFSET(Sprachen!A437,0,'Informazioni generali'!$B$4-1,1,1)</f>
        <v>Valore residuo immobilizzazioni immateriali imputabili per 30.09.2024 o per 31.12.2024</v>
      </c>
      <c r="C81" s="467" t="s">
        <v>24</v>
      </c>
      <c r="D81" s="116"/>
      <c r="E81" s="515"/>
      <c r="F81" s="515"/>
      <c r="G81" s="515"/>
      <c r="H81" s="520"/>
      <c r="I81" s="10"/>
      <c r="J81" s="39"/>
      <c r="K81" s="521"/>
      <c r="L81" s="672" t="str">
        <f ca="1">OFFSET(Sprachen!A503,0,'Informazioni generali'!$B$4-1,1,1)</f>
        <v>Possono essere presi in considerazione i valori residui delle concessioni.</v>
      </c>
      <c r="M81" s="673"/>
      <c r="N81" s="673"/>
      <c r="O81" s="673"/>
      <c r="P81" s="673"/>
      <c r="Q81" s="663"/>
      <c r="R81" s="663"/>
      <c r="S81" s="663"/>
      <c r="T81" s="663"/>
      <c r="U81" s="663"/>
      <c r="V81" s="346"/>
      <c r="W81" s="207"/>
      <c r="X81" s="346" t="s">
        <v>179</v>
      </c>
      <c r="Y81" s="110"/>
      <c r="AA81">
        <f t="shared" si="9"/>
        <v>59</v>
      </c>
    </row>
    <row r="82" spans="1:27" x14ac:dyDescent="0.25">
      <c r="A82" s="464" t="str">
        <f t="shared" ca="1" si="8"/>
        <v>IE3 / 60</v>
      </c>
      <c r="B82" s="98" t="str">
        <f ca="1">OFFSET(Sprachen!A438,0,'Informazioni generali'!$B$4-1,1,1)</f>
        <v>Capitale circolante impianto</v>
      </c>
      <c r="C82" s="467" t="s">
        <v>24</v>
      </c>
      <c r="D82" s="116"/>
      <c r="E82" s="515"/>
      <c r="F82" s="515"/>
      <c r="G82" s="515"/>
      <c r="H82" s="522"/>
      <c r="I82" s="523"/>
      <c r="J82" s="524"/>
      <c r="K82" s="525"/>
      <c r="L82" s="685"/>
      <c r="M82" s="685"/>
      <c r="N82" s="685"/>
      <c r="O82" s="685"/>
      <c r="P82" s="659"/>
      <c r="Q82" s="663"/>
      <c r="R82" s="663"/>
      <c r="S82" s="663"/>
      <c r="T82" s="663"/>
      <c r="U82" s="663"/>
      <c r="V82" s="346"/>
      <c r="W82" s="207"/>
      <c r="X82" s="346" t="s">
        <v>179</v>
      </c>
      <c r="Y82" s="110"/>
      <c r="AA82">
        <f t="shared" si="9"/>
        <v>60</v>
      </c>
    </row>
    <row r="83" spans="1:27" ht="33" customHeight="1" x14ac:dyDescent="0.25">
      <c r="A83" s="464" t="str">
        <f t="shared" ca="1" si="8"/>
        <v>IE3 / 61</v>
      </c>
      <c r="B83" s="98" t="str">
        <f ca="1">OFFSET(Sprachen!A439,0,'Informazioni generali'!$B$4-1,1,1)</f>
        <v>Debiti a breve termine dell'impianto</v>
      </c>
      <c r="C83" s="467" t="s">
        <v>24</v>
      </c>
      <c r="D83" s="116"/>
      <c r="E83" s="515"/>
      <c r="F83" s="515"/>
      <c r="G83" s="515"/>
      <c r="H83" s="567" t="str">
        <f ca="1">OFFSET(Sprachen!A504,0,'Informazioni generali'!$B$4-1,1,1)</f>
        <v>Occorre indicare prestiti a breve termine che non producono interessi. Capitali a breve termine che producono interessi (tra cui anche prestiti a lungo termine con scadenza entro un anno) non devono essere indicati. Cfr. direttiva n. 3.2.2.</v>
      </c>
      <c r="I83" s="568"/>
      <c r="J83" s="568"/>
      <c r="K83" s="568"/>
      <c r="L83" s="568"/>
      <c r="M83" s="568"/>
      <c r="N83" s="568"/>
      <c r="O83" s="568"/>
      <c r="P83" s="569"/>
      <c r="Q83" s="663"/>
      <c r="R83" s="663"/>
      <c r="S83" s="663"/>
      <c r="T83" s="663"/>
      <c r="U83" s="663"/>
      <c r="V83" s="346"/>
      <c r="W83" s="207"/>
      <c r="X83" s="346" t="s">
        <v>179</v>
      </c>
      <c r="Y83" s="110"/>
      <c r="AA83">
        <f t="shared" si="9"/>
        <v>61</v>
      </c>
    </row>
    <row r="84" spans="1:27" ht="32.25" customHeight="1" x14ac:dyDescent="0.25">
      <c r="A84" s="464" t="str">
        <f t="shared" ca="1" si="8"/>
        <v>IE3 / 62</v>
      </c>
      <c r="B84" s="98" t="str">
        <f ca="1">OFFSET(Sprachen!A440,0,'Informazioni generali'!$B$4-1,1,1)</f>
        <v>Capitale circolante netto</v>
      </c>
      <c r="C84" s="467" t="s">
        <v>24</v>
      </c>
      <c r="D84" s="526">
        <f>D82-D83</f>
        <v>0</v>
      </c>
      <c r="E84" s="245"/>
      <c r="F84" s="245"/>
      <c r="G84" s="245"/>
      <c r="H84" s="649" t="str">
        <f ca="1">OFFSET(Sprachen!A505,0,'Informazioni generali'!$B$4-1,1,1)</f>
        <v>Secondo la direttiva n. 3.2.2. il capitale circolante netto (capitale circolante meno il capitale di terzi a breve termine che non produce interessi) è necessario per l'esercizio e può essere preso in considerazione nella domanda.</v>
      </c>
      <c r="I84" s="649"/>
      <c r="J84" s="649"/>
      <c r="K84" s="649"/>
      <c r="L84" s="649"/>
      <c r="M84" s="649"/>
      <c r="N84" s="649"/>
      <c r="O84" s="649"/>
      <c r="P84" s="649"/>
      <c r="Q84" s="663"/>
      <c r="R84" s="663"/>
      <c r="S84" s="663"/>
      <c r="T84" s="663"/>
      <c r="U84" s="663"/>
      <c r="V84" s="214"/>
      <c r="W84" s="209"/>
      <c r="X84" s="214"/>
      <c r="Y84" s="494"/>
      <c r="AA84">
        <f t="shared" si="9"/>
        <v>62</v>
      </c>
    </row>
    <row r="85" spans="1:27" x14ac:dyDescent="0.25">
      <c r="A85" s="464" t="str">
        <f t="shared" ca="1" si="8"/>
        <v>IE3 / 63</v>
      </c>
      <c r="B85" s="98" t="str">
        <f ca="1">OFFSET(Sprachen!A441,0,'Informazioni generali'!$B$4-1,1,1)</f>
        <v>WACC</v>
      </c>
      <c r="C85" s="467" t="s">
        <v>4</v>
      </c>
      <c r="D85" s="527">
        <v>5.0999999999999997E-2</v>
      </c>
      <c r="E85" s="528"/>
      <c r="F85" s="528"/>
      <c r="G85" s="528"/>
      <c r="H85" s="656"/>
      <c r="I85" s="657"/>
      <c r="J85" s="657"/>
      <c r="K85" s="657"/>
      <c r="L85" s="657"/>
      <c r="M85" s="657"/>
      <c r="N85" s="657"/>
      <c r="O85" s="657"/>
      <c r="P85" s="658"/>
      <c r="Q85" s="663"/>
      <c r="R85" s="663"/>
      <c r="S85" s="663"/>
      <c r="T85" s="663"/>
      <c r="U85" s="663"/>
      <c r="V85" s="214"/>
      <c r="W85" s="209"/>
      <c r="X85" s="214"/>
      <c r="Y85" s="494"/>
      <c r="AA85">
        <f t="shared" si="9"/>
        <v>63</v>
      </c>
    </row>
    <row r="86" spans="1:27" x14ac:dyDescent="0.25">
      <c r="A86" s="464" t="str">
        <f t="shared" ca="1" si="8"/>
        <v>IE3 / 64</v>
      </c>
      <c r="B86" s="98" t="str">
        <f ca="1">OFFSET(Sprachen!A442,0,'Informazioni generali'!$B$4-1,1,1)</f>
        <v>Costi calcolatori del capitale</v>
      </c>
      <c r="C86" s="467" t="s">
        <v>24</v>
      </c>
      <c r="D86" s="526">
        <f>(D80+D81+D84)*D85</f>
        <v>0</v>
      </c>
      <c r="E86" s="245"/>
      <c r="F86" s="245"/>
      <c r="G86" s="245"/>
      <c r="H86" s="656"/>
      <c r="I86" s="657"/>
      <c r="J86" s="657"/>
      <c r="K86" s="657"/>
      <c r="L86" s="657"/>
      <c r="M86" s="657"/>
      <c r="N86" s="657"/>
      <c r="O86" s="657"/>
      <c r="P86" s="658"/>
      <c r="Q86" s="663"/>
      <c r="R86" s="663"/>
      <c r="S86" s="663"/>
      <c r="T86" s="663"/>
      <c r="U86" s="663"/>
      <c r="V86" s="214"/>
      <c r="W86" s="209"/>
      <c r="X86" s="214"/>
      <c r="Y86" s="494"/>
      <c r="AA86">
        <f t="shared" si="9"/>
        <v>64</v>
      </c>
    </row>
    <row r="87" spans="1:27" x14ac:dyDescent="0.25">
      <c r="A87" s="464" t="str">
        <f t="shared" ca="1" si="8"/>
        <v>IE3 / 65</v>
      </c>
      <c r="B87" s="98" t="str">
        <f ca="1">OFFSET(Sprachen!A443,0,'Informazioni generali'!$B$4-1,1,1)</f>
        <v xml:space="preserve">Totale costi del capitale computabili </v>
      </c>
      <c r="C87" s="467" t="s">
        <v>24</v>
      </c>
      <c r="D87" s="526">
        <f>D86+D78</f>
        <v>0</v>
      </c>
      <c r="E87" s="245"/>
      <c r="F87" s="245"/>
      <c r="G87" s="245"/>
      <c r="H87" s="656"/>
      <c r="I87" s="657"/>
      <c r="J87" s="657"/>
      <c r="K87" s="657"/>
      <c r="L87" s="657"/>
      <c r="M87" s="657"/>
      <c r="N87" s="657"/>
      <c r="O87" s="657"/>
      <c r="P87" s="658"/>
      <c r="Q87" s="663"/>
      <c r="R87" s="663"/>
      <c r="S87" s="663"/>
      <c r="T87" s="663"/>
      <c r="U87" s="663"/>
      <c r="V87" s="346"/>
      <c r="W87" s="207"/>
      <c r="X87" s="346" t="s">
        <v>179</v>
      </c>
      <c r="Y87" s="472" t="s">
        <v>428</v>
      </c>
      <c r="AA87">
        <f t="shared" si="9"/>
        <v>65</v>
      </c>
    </row>
    <row r="88" spans="1:27" ht="15.5" x14ac:dyDescent="0.35">
      <c r="A88" s="483"/>
      <c r="B88" s="484"/>
      <c r="C88" s="484"/>
      <c r="D88" s="484"/>
      <c r="E88" s="484"/>
      <c r="F88" s="484"/>
      <c r="G88" s="484"/>
      <c r="H88" s="484"/>
      <c r="I88" s="484"/>
      <c r="J88" s="484"/>
      <c r="K88" s="484"/>
      <c r="L88" s="484"/>
      <c r="M88" s="484"/>
      <c r="N88" s="484"/>
      <c r="O88" s="484"/>
      <c r="P88" s="484"/>
      <c r="Q88" s="484"/>
      <c r="R88" s="484"/>
      <c r="S88" s="484"/>
      <c r="T88" s="484"/>
      <c r="U88" s="484"/>
      <c r="V88" s="484"/>
      <c r="W88" s="485"/>
      <c r="X88" s="484"/>
      <c r="Y88" s="484"/>
    </row>
    <row r="89" spans="1:27" ht="26" x14ac:dyDescent="0.25">
      <c r="A89" s="464"/>
      <c r="B89" s="487" t="str">
        <f ca="1">OFFSET(Sprachen!A444,0,'Informazioni generali'!$B$4-1,1,1)</f>
        <v>B3. Abgaben und Steuern</v>
      </c>
      <c r="C89" s="467"/>
      <c r="D89" s="529"/>
      <c r="E89" s="530"/>
      <c r="F89" s="530"/>
      <c r="G89" s="530"/>
      <c r="H89" s="648" t="str">
        <f ca="1">L76</f>
        <v>Commenti UFE</v>
      </c>
      <c r="I89" s="648"/>
      <c r="J89" s="648"/>
      <c r="K89" s="648"/>
      <c r="L89" s="648"/>
      <c r="M89" s="677" t="str">
        <f ca="1">Q76</f>
        <v>Commenti richiedente</v>
      </c>
      <c r="N89" s="677"/>
      <c r="O89" s="677"/>
      <c r="P89" s="677"/>
      <c r="Q89" s="677"/>
      <c r="R89" s="677"/>
      <c r="S89" s="677"/>
      <c r="T89" s="677"/>
      <c r="U89" s="677"/>
      <c r="V89" s="454" t="str">
        <f ca="1">V76</f>
        <v>Esame plausiblità</v>
      </c>
      <c r="W89" s="454" t="str">
        <f ca="1">W76</f>
        <v>Osservazioni plausibilità</v>
      </c>
      <c r="X89" s="454" t="str">
        <f ca="1">X76</f>
        <v>Esame materiale</v>
      </c>
      <c r="Y89" s="454" t="str">
        <f ca="1">Y76</f>
        <v>Commenti esame materiale</v>
      </c>
    </row>
    <row r="90" spans="1:27" ht="25" x14ac:dyDescent="0.25">
      <c r="A90" s="464" t="str">
        <f t="shared" ref="A90:A102" ca="1" si="10">CONCATENATE($A$2," / ",AA90)</f>
        <v>IE3 / 66</v>
      </c>
      <c r="B90" s="98" t="str">
        <f ca="1">OFFSET(Sprachen!A445,0,'Informazioni generali'!$B$4-1,1,1)</f>
        <v xml:space="preserve">Ricavo non realizzato per la fornitura d'energia a titolo gratuito o a un canone ridotto </v>
      </c>
      <c r="C90" s="467" t="s">
        <v>24</v>
      </c>
      <c r="D90" s="116"/>
      <c r="E90" s="531"/>
      <c r="F90" s="531"/>
      <c r="G90" s="531"/>
      <c r="H90" s="646"/>
      <c r="I90" s="646"/>
      <c r="J90" s="646"/>
      <c r="K90" s="646"/>
      <c r="L90" s="646"/>
      <c r="M90" s="586"/>
      <c r="N90" s="586"/>
      <c r="O90" s="586"/>
      <c r="P90" s="586"/>
      <c r="Q90" s="586"/>
      <c r="R90" s="586"/>
      <c r="S90" s="586"/>
      <c r="T90" s="586"/>
      <c r="U90" s="586"/>
      <c r="V90" s="346"/>
      <c r="W90" s="207"/>
      <c r="X90" s="346" t="s">
        <v>179</v>
      </c>
      <c r="Y90" s="44"/>
      <c r="AA90">
        <f>AA87+1</f>
        <v>66</v>
      </c>
    </row>
    <row r="91" spans="1:27" x14ac:dyDescent="0.25">
      <c r="A91" s="464" t="str">
        <f t="shared" ca="1" si="10"/>
        <v>IE3 / 67</v>
      </c>
      <c r="B91" s="98" t="str">
        <f ca="1">OFFSET(Sprachen!A446,0,'Informazioni generali'!$B$4-1,1,1)</f>
        <v>Oneri per prestazioni in concessione</v>
      </c>
      <c r="C91" s="467" t="s">
        <v>24</v>
      </c>
      <c r="D91" s="116"/>
      <c r="E91" s="531"/>
      <c r="F91" s="531"/>
      <c r="G91" s="531"/>
      <c r="H91" s="646" t="str">
        <f ca="1">OFFSET(Sprachen!A506,0,'Informazioni generali'!$B$4-1,1,1)</f>
        <v>Da considerare</v>
      </c>
      <c r="I91" s="646"/>
      <c r="J91" s="646"/>
      <c r="K91" s="646"/>
      <c r="L91" s="646"/>
      <c r="M91" s="586"/>
      <c r="N91" s="586"/>
      <c r="O91" s="586"/>
      <c r="P91" s="586"/>
      <c r="Q91" s="586"/>
      <c r="R91" s="586"/>
      <c r="S91" s="586"/>
      <c r="T91" s="586"/>
      <c r="U91" s="586"/>
      <c r="V91" s="346"/>
      <c r="W91" s="207"/>
      <c r="X91" s="346" t="s">
        <v>179</v>
      </c>
      <c r="Y91" s="44"/>
      <c r="AA91">
        <f t="shared" ref="AA91:AA99" si="11">AA90+1</f>
        <v>67</v>
      </c>
    </row>
    <row r="92" spans="1:27" x14ac:dyDescent="0.25">
      <c r="A92" s="464" t="str">
        <f t="shared" ca="1" si="10"/>
        <v>IE3 / 68</v>
      </c>
      <c r="B92" s="98" t="str">
        <f ca="1">OFFSET(Sprachen!A447,0,'Informazioni generali'!$B$4-1,1,1)</f>
        <v>Imposte sull'utile società partner</v>
      </c>
      <c r="C92" s="467" t="s">
        <v>24</v>
      </c>
      <c r="D92" s="116"/>
      <c r="E92" s="515"/>
      <c r="F92" s="515"/>
      <c r="G92" s="515"/>
      <c r="H92" s="646" t="str">
        <f ca="1">OFFSET(Sprachen!A507,0,'Informazioni generali'!$B$4-1,1,1)</f>
        <v xml:space="preserve">Non è computabile. È indicato esclusivamente per motivi di completezza. </v>
      </c>
      <c r="I92" s="646"/>
      <c r="J92" s="646"/>
      <c r="K92" s="646"/>
      <c r="L92" s="646"/>
      <c r="M92" s="586"/>
      <c r="N92" s="586"/>
      <c r="O92" s="586"/>
      <c r="P92" s="586"/>
      <c r="Q92" s="586"/>
      <c r="R92" s="586"/>
      <c r="S92" s="586"/>
      <c r="T92" s="586"/>
      <c r="U92" s="586"/>
      <c r="V92" s="346"/>
      <c r="W92" s="207"/>
      <c r="X92" s="346" t="s">
        <v>179</v>
      </c>
      <c r="Y92" s="44"/>
      <c r="AA92">
        <f t="shared" si="11"/>
        <v>68</v>
      </c>
    </row>
    <row r="93" spans="1:27" ht="49.5" customHeight="1" x14ac:dyDescent="0.25">
      <c r="A93" s="464" t="str">
        <f t="shared" ca="1" si="10"/>
        <v>IE3 / 69</v>
      </c>
      <c r="B93" s="98" t="str">
        <f ca="1">OFFSET(Sprachen!A448,0,'Informazioni generali'!$B$4-1,1,1)</f>
        <v>Imposte sull'utile computabili ai sensi dell'articolo 90 OPEn</v>
      </c>
      <c r="C93" s="467" t="s">
        <v>24</v>
      </c>
      <c r="D93" s="116"/>
      <c r="E93" s="531"/>
      <c r="F93" s="531"/>
      <c r="G93" s="531"/>
      <c r="H93" s="649" t="str">
        <f ca="1">OFFSET(Sprachen!A508,0,'Informazioni generali'!$B$4-1,1,1)</f>
        <v>Se si ritiene che le imposte sull'utile debbano essere computabili, si prega di allegare la motivazione per la quale sussistono degli utili effettivi nonostante la differenza tra costi di produzione e prezzi di mercato.</v>
      </c>
      <c r="I93" s="649"/>
      <c r="J93" s="649"/>
      <c r="K93" s="649"/>
      <c r="L93" s="649"/>
      <c r="M93" s="586"/>
      <c r="N93" s="586"/>
      <c r="O93" s="586"/>
      <c r="P93" s="586"/>
      <c r="Q93" s="586"/>
      <c r="R93" s="586"/>
      <c r="S93" s="586"/>
      <c r="T93" s="586"/>
      <c r="U93" s="586"/>
      <c r="V93" s="346"/>
      <c r="W93" s="207"/>
      <c r="X93" s="346" t="s">
        <v>179</v>
      </c>
      <c r="Y93" s="44"/>
      <c r="AA93">
        <f t="shared" si="11"/>
        <v>69</v>
      </c>
    </row>
    <row r="94" spans="1:27" x14ac:dyDescent="0.25">
      <c r="A94" s="464" t="str">
        <f t="shared" ca="1" si="10"/>
        <v>IE3 / 70</v>
      </c>
      <c r="B94" s="98" t="str">
        <f ca="1">OFFSET(Sprachen!A449,0,'Informazioni generali'!$B$4-1,1,1)</f>
        <v>Imposte sul capitale</v>
      </c>
      <c r="C94" s="467" t="s">
        <v>24</v>
      </c>
      <c r="D94" s="118"/>
      <c r="E94" s="515"/>
      <c r="F94" s="515"/>
      <c r="G94" s="515"/>
      <c r="H94" s="646"/>
      <c r="I94" s="646"/>
      <c r="J94" s="646"/>
      <c r="K94" s="646"/>
      <c r="L94" s="646"/>
      <c r="M94" s="586"/>
      <c r="N94" s="586"/>
      <c r="O94" s="586"/>
      <c r="P94" s="586"/>
      <c r="Q94" s="586"/>
      <c r="R94" s="586"/>
      <c r="S94" s="586"/>
      <c r="T94" s="586"/>
      <c r="U94" s="586"/>
      <c r="V94" s="346"/>
      <c r="W94" s="207"/>
      <c r="X94" s="346" t="s">
        <v>179</v>
      </c>
      <c r="Y94" s="44"/>
      <c r="AA94">
        <f t="shared" si="11"/>
        <v>70</v>
      </c>
    </row>
    <row r="95" spans="1:27" x14ac:dyDescent="0.25">
      <c r="A95" s="464" t="str">
        <f t="shared" ca="1" si="10"/>
        <v>IE3 / 71</v>
      </c>
      <c r="B95" s="98" t="str">
        <f ca="1">OFFSET(Sprachen!A450,0,'Informazioni generali'!$B$4-1,1,1)</f>
        <v>Altre imposte computabili</v>
      </c>
      <c r="C95" s="467" t="s">
        <v>24</v>
      </c>
      <c r="D95" s="116"/>
      <c r="E95" s="531"/>
      <c r="F95" s="531"/>
      <c r="G95" s="531"/>
      <c r="H95" s="664" t="str">
        <f ca="1">OFFSET(Sprachen!A509,0,'Informazioni generali'!$B$4-1,1,1)</f>
        <v>Imposte sugli immobili. Altre imposte.</v>
      </c>
      <c r="I95" s="664"/>
      <c r="J95" s="664"/>
      <c r="K95" s="664"/>
      <c r="L95" s="664"/>
      <c r="M95" s="586"/>
      <c r="N95" s="586"/>
      <c r="O95" s="586"/>
      <c r="P95" s="586"/>
      <c r="Q95" s="586"/>
      <c r="R95" s="586"/>
      <c r="S95" s="586"/>
      <c r="T95" s="586"/>
      <c r="U95" s="586"/>
      <c r="V95" s="346"/>
      <c r="W95" s="207"/>
      <c r="X95" s="346" t="s">
        <v>179</v>
      </c>
      <c r="Y95" s="44"/>
      <c r="AA95">
        <f t="shared" si="11"/>
        <v>71</v>
      </c>
    </row>
    <row r="96" spans="1:27" ht="25" x14ac:dyDescent="0.25">
      <c r="A96" s="464" t="str">
        <f t="shared" ca="1" si="10"/>
        <v>IE3 / 72</v>
      </c>
      <c r="B96" s="98" t="str">
        <f ca="1">OFFSET(Sprachen!A451,0,'Informazioni generali'!$B$4-1,1,1)</f>
        <v>Canoni d'acqua (incluse le imposte sugli impianti idroelettrici e altre tasse equivalenti)</v>
      </c>
      <c r="C96" s="467" t="s">
        <v>24</v>
      </c>
      <c r="D96" s="116"/>
      <c r="E96" s="515"/>
      <c r="F96" s="515"/>
      <c r="G96" s="515"/>
      <c r="H96" s="646"/>
      <c r="I96" s="646"/>
      <c r="J96" s="646"/>
      <c r="K96" s="646"/>
      <c r="L96" s="646"/>
      <c r="M96" s="586"/>
      <c r="N96" s="586"/>
      <c r="O96" s="586"/>
      <c r="P96" s="586"/>
      <c r="Q96" s="586"/>
      <c r="R96" s="586"/>
      <c r="S96" s="586"/>
      <c r="T96" s="586"/>
      <c r="U96" s="586"/>
      <c r="V96" s="346"/>
      <c r="W96" s="207"/>
      <c r="X96" s="346" t="s">
        <v>179</v>
      </c>
      <c r="Y96" s="44"/>
      <c r="AA96">
        <f t="shared" si="11"/>
        <v>72</v>
      </c>
    </row>
    <row r="97" spans="1:27" ht="13" x14ac:dyDescent="0.25">
      <c r="A97" s="464" t="str">
        <f t="shared" ca="1" si="10"/>
        <v>IE3 / 73</v>
      </c>
      <c r="B97" s="98" t="str">
        <f ca="1">OFFSET(Sprachen!A452,0,'Informazioni generali'!$B$4-1,1,1)</f>
        <v>Totale tasse e imposte</v>
      </c>
      <c r="C97" s="467" t="s">
        <v>24</v>
      </c>
      <c r="D97" s="388">
        <f>D90+D91+D93+D94+D95+D96</f>
        <v>0</v>
      </c>
      <c r="E97" s="251"/>
      <c r="F97" s="251"/>
      <c r="G97" s="251"/>
      <c r="H97" s="647"/>
      <c r="I97" s="647"/>
      <c r="J97" s="647"/>
      <c r="K97" s="647"/>
      <c r="L97" s="647"/>
      <c r="M97" s="586"/>
      <c r="N97" s="586"/>
      <c r="O97" s="586"/>
      <c r="P97" s="586"/>
      <c r="Q97" s="586"/>
      <c r="R97" s="586"/>
      <c r="S97" s="586"/>
      <c r="T97" s="586"/>
      <c r="U97" s="586"/>
      <c r="V97" s="532"/>
      <c r="W97" s="533"/>
      <c r="X97" s="532"/>
      <c r="Y97" s="532"/>
      <c r="AA97">
        <f t="shared" si="11"/>
        <v>73</v>
      </c>
    </row>
    <row r="98" spans="1:27" x14ac:dyDescent="0.25">
      <c r="A98" s="464" t="str">
        <f t="shared" ca="1" si="10"/>
        <v>IE3 / 74</v>
      </c>
      <c r="B98" s="98" t="str">
        <f ca="1">OFFSET(Sprachen!A453,0,'Informazioni generali'!$B$4-1,1,1)</f>
        <v>Utile d’esercizio annuale</v>
      </c>
      <c r="C98" s="467" t="s">
        <v>24</v>
      </c>
      <c r="D98" s="116"/>
      <c r="E98" s="534"/>
      <c r="F98" s="534"/>
      <c r="G98" s="534"/>
      <c r="H98" s="664" t="str">
        <f ca="1">OFFSET(Sprachen!A510,0,'Informazioni generali'!$B$4-1,1,1)</f>
        <v xml:space="preserve">Non è computabile. È indicato esclusivamente per motivi di completezza. </v>
      </c>
      <c r="I98" s="664"/>
      <c r="J98" s="664"/>
      <c r="K98" s="664"/>
      <c r="L98" s="664"/>
      <c r="M98" s="586"/>
      <c r="N98" s="586"/>
      <c r="O98" s="586"/>
      <c r="P98" s="586"/>
      <c r="Q98" s="586"/>
      <c r="R98" s="586"/>
      <c r="S98" s="586"/>
      <c r="T98" s="586"/>
      <c r="U98" s="586"/>
      <c r="V98" s="346"/>
      <c r="W98" s="207"/>
      <c r="X98" s="346" t="s">
        <v>179</v>
      </c>
      <c r="Y98" s="44"/>
      <c r="AA98">
        <f t="shared" si="11"/>
        <v>74</v>
      </c>
    </row>
    <row r="99" spans="1:27" x14ac:dyDescent="0.25">
      <c r="A99" s="464" t="str">
        <f t="shared" ca="1" si="10"/>
        <v>IE3 / 75</v>
      </c>
      <c r="B99" s="98" t="str">
        <f ca="1">OFFSET(Sprachen!A454,0,'Informazioni generali'!$B$4-1,1,1)</f>
        <v>Totale costi di produzione computabili</v>
      </c>
      <c r="C99" s="467" t="s">
        <v>24</v>
      </c>
      <c r="D99" s="111">
        <f ca="1">D74+D87+D97</f>
        <v>0</v>
      </c>
      <c r="E99" s="252"/>
      <c r="F99" s="252"/>
      <c r="G99" s="252"/>
      <c r="H99" s="646"/>
      <c r="I99" s="646"/>
      <c r="J99" s="646"/>
      <c r="K99" s="646"/>
      <c r="L99" s="646"/>
      <c r="M99" s="586"/>
      <c r="N99" s="586"/>
      <c r="O99" s="586"/>
      <c r="P99" s="586"/>
      <c r="Q99" s="586"/>
      <c r="R99" s="586"/>
      <c r="S99" s="586"/>
      <c r="T99" s="586"/>
      <c r="U99" s="586"/>
      <c r="V99" s="532"/>
      <c r="W99" s="533"/>
      <c r="X99" s="532"/>
      <c r="Y99" s="532"/>
      <c r="AA99">
        <f t="shared" si="11"/>
        <v>75</v>
      </c>
    </row>
    <row r="100" spans="1:27" x14ac:dyDescent="0.25">
      <c r="A100" s="464" t="str">
        <f t="shared" ca="1" si="10"/>
        <v>IE3 / 76</v>
      </c>
      <c r="B100" s="98" t="str">
        <f ca="1">OFFSET(Sprachen!A455,0,'Informazioni generali'!$B$4-1,1,1)</f>
        <v>Totale costi di produzione specifici</v>
      </c>
      <c r="C100" s="467" t="s">
        <v>38</v>
      </c>
      <c r="D100" s="535">
        <f ca="1">IFERROR(D99*100/(D36*1000000),0)</f>
        <v>0</v>
      </c>
      <c r="E100" s="536"/>
      <c r="F100" s="536"/>
      <c r="G100" s="536"/>
      <c r="H100" s="646"/>
      <c r="I100" s="646"/>
      <c r="J100" s="646"/>
      <c r="K100" s="646"/>
      <c r="L100" s="646"/>
      <c r="M100" s="586"/>
      <c r="N100" s="586"/>
      <c r="O100" s="586"/>
      <c r="P100" s="586"/>
      <c r="Q100" s="586"/>
      <c r="R100" s="586"/>
      <c r="S100" s="586"/>
      <c r="T100" s="586"/>
      <c r="U100" s="586"/>
      <c r="V100" s="346"/>
      <c r="W100" s="207"/>
      <c r="X100" s="346" t="s">
        <v>179</v>
      </c>
      <c r="Y100" s="472" t="s">
        <v>428</v>
      </c>
      <c r="AA100">
        <f>AA99+1</f>
        <v>76</v>
      </c>
    </row>
    <row r="101" spans="1:27" ht="15.75" hidden="1" customHeight="1" x14ac:dyDescent="0.25">
      <c r="A101" s="464" t="str">
        <f t="shared" ca="1" si="10"/>
        <v>IE3 / 76-G</v>
      </c>
      <c r="B101" s="98" t="str">
        <f ca="1">OFFSET(Sprachen!A456,0,'Informazioni generali'!$B$4-1,1,1)</f>
        <v>Totale costi di produzione specifici</v>
      </c>
      <c r="C101" s="467" t="s">
        <v>38</v>
      </c>
      <c r="D101" s="537"/>
      <c r="E101" s="538"/>
      <c r="F101" s="538"/>
      <c r="G101" s="538"/>
      <c r="H101" s="646"/>
      <c r="I101" s="646"/>
      <c r="J101" s="646"/>
      <c r="K101" s="646"/>
      <c r="L101" s="646"/>
      <c r="M101" s="586"/>
      <c r="N101" s="586"/>
      <c r="O101" s="586"/>
      <c r="P101" s="586"/>
      <c r="Q101" s="586"/>
      <c r="R101" s="586"/>
      <c r="S101" s="586"/>
      <c r="T101" s="586"/>
      <c r="U101" s="586"/>
      <c r="V101" s="346"/>
      <c r="W101" s="207"/>
      <c r="X101" s="346"/>
      <c r="Y101" s="472"/>
      <c r="AA101" s="463" t="s">
        <v>531</v>
      </c>
    </row>
    <row r="102" spans="1:27" x14ac:dyDescent="0.25">
      <c r="A102" s="464" t="str">
        <f t="shared" ca="1" si="10"/>
        <v>IE3 / 77</v>
      </c>
      <c r="B102" s="98" t="str">
        <f ca="1">OFFSET(Sprachen!A457,0,'Informazioni generali'!$B$4-1,1,1)</f>
        <v>Costi di produzione (quota del richiedente)</v>
      </c>
      <c r="C102" s="467" t="s">
        <v>24</v>
      </c>
      <c r="D102" s="539">
        <f ca="1">D99*D40</f>
        <v>0</v>
      </c>
      <c r="E102" s="540"/>
      <c r="F102" s="540"/>
      <c r="G102" s="540"/>
      <c r="H102" s="646"/>
      <c r="I102" s="646"/>
      <c r="J102" s="646"/>
      <c r="K102" s="646"/>
      <c r="L102" s="646"/>
      <c r="M102" s="586"/>
      <c r="N102" s="586"/>
      <c r="O102" s="586"/>
      <c r="P102" s="586"/>
      <c r="Q102" s="586"/>
      <c r="R102" s="586"/>
      <c r="S102" s="586"/>
      <c r="T102" s="586"/>
      <c r="U102" s="586"/>
      <c r="V102" s="214"/>
      <c r="W102" s="209"/>
      <c r="X102" s="214"/>
      <c r="Y102" s="214"/>
      <c r="AA102">
        <f>AA100+1</f>
        <v>77</v>
      </c>
    </row>
    <row r="103" spans="1:27" x14ac:dyDescent="0.25">
      <c r="A103" s="456"/>
      <c r="B103" s="541"/>
      <c r="C103" s="541"/>
      <c r="D103"/>
      <c r="E103"/>
      <c r="F103"/>
      <c r="G103"/>
      <c r="H103"/>
      <c r="I103"/>
    </row>
    <row r="104" spans="1:27" ht="15.5" x14ac:dyDescent="0.35">
      <c r="A104" s="542"/>
      <c r="B104" s="543"/>
      <c r="C104" s="543"/>
      <c r="D104" s="544"/>
      <c r="E104" s="545"/>
      <c r="F104" s="545"/>
      <c r="G104" s="545"/>
      <c r="H104"/>
      <c r="I104"/>
    </row>
    <row r="105" spans="1:27" ht="18" x14ac:dyDescent="0.3">
      <c r="A105" s="546" t="str">
        <f ca="1">OFFSET(Sprachen!A458,0,'Informazioni generali'!$B$4-1,1,1)</f>
        <v>C. Ricavi</v>
      </c>
      <c r="B105" s="546"/>
      <c r="C105" s="467"/>
      <c r="D105" s="467"/>
      <c r="E105" s="468"/>
      <c r="F105" s="468"/>
      <c r="G105" s="468"/>
      <c r="J105" s="357"/>
      <c r="M105" s="93"/>
    </row>
    <row r="106" spans="1:27" ht="13" x14ac:dyDescent="0.3">
      <c r="A106" s="464" t="str">
        <f ca="1">CONCATENATE($A$2," / ",AA106)</f>
        <v>IE3 / 78</v>
      </c>
      <c r="B106" s="467" t="str">
        <f ca="1">OFFSET(Sprachen!A471,0,'Informazioni generali'!$B$4-1,1,1)</f>
        <v>Ricavi del mercato day-ahead</v>
      </c>
      <c r="C106" s="467" t="s">
        <v>24</v>
      </c>
      <c r="D106" s="258" t="str">
        <f ca="1">IFERROR(D124+D125,"")</f>
        <v/>
      </c>
      <c r="E106" s="254"/>
      <c r="F106" s="254"/>
      <c r="G106" s="254"/>
      <c r="H106" s="10"/>
      <c r="M106" s="93"/>
      <c r="AA106">
        <f>AA102+1</f>
        <v>78</v>
      </c>
    </row>
    <row r="107" spans="1:27" x14ac:dyDescent="0.25">
      <c r="A107" s="464" t="str">
        <f ca="1">CONCATENATE($A$2," / ",AA107)</f>
        <v>IE3 / 79</v>
      </c>
      <c r="B107" s="467" t="str">
        <f ca="1">OFFSET(Sprachen!A460,0,'Informazioni generali'!$B$4-1,1,1)</f>
        <v>Ricavi di riferimento specifici</v>
      </c>
      <c r="C107" s="467" t="s">
        <v>38</v>
      </c>
      <c r="D107" s="259">
        <f ca="1">IFERROR((D124+D125)*100/(D36*10^6),0)</f>
        <v>0</v>
      </c>
      <c r="E107" s="255"/>
      <c r="F107" s="255"/>
      <c r="G107" s="255"/>
      <c r="AA107">
        <f>AA106+1</f>
        <v>79</v>
      </c>
    </row>
    <row r="108" spans="1:27" hidden="1" x14ac:dyDescent="0.25">
      <c r="A108" s="464" t="str">
        <f ca="1">CONCATENATE($A$2," / ",AA108)</f>
        <v>IE3 / 79-G</v>
      </c>
      <c r="B108" s="467" t="str">
        <f ca="1">OFFSET(Sprachen!A461,0,'Informazioni generali'!$B$4-1,1,1)</f>
        <v>Ricavi di riferimento specifici</v>
      </c>
      <c r="C108" s="467" t="s">
        <v>38</v>
      </c>
      <c r="D108" s="282"/>
      <c r="E108" s="255"/>
      <c r="F108" s="255"/>
      <c r="G108" s="255"/>
      <c r="AA108" s="463" t="s">
        <v>525</v>
      </c>
    </row>
    <row r="109" spans="1:27" x14ac:dyDescent="0.25">
      <c r="A109" s="464" t="str">
        <f ca="1">CONCATENATE($A$2," / ",AA109)</f>
        <v>IE3 / 80</v>
      </c>
      <c r="B109" s="467" t="str">
        <f ca="1">OFFSET(Sprachen!A462,0,'Informazioni generali'!$B$4-1,1,1)</f>
        <v>Ricavi totali (quota richiedente)</v>
      </c>
      <c r="C109" s="467" t="s">
        <v>24</v>
      </c>
      <c r="D109" s="258" t="str">
        <f ca="1">IFERROR(D106*D40,"")</f>
        <v/>
      </c>
      <c r="E109" s="255"/>
      <c r="F109" s="255"/>
      <c r="G109" s="255"/>
      <c r="AA109">
        <v>80</v>
      </c>
    </row>
    <row r="110" spans="1:27" ht="15.5" x14ac:dyDescent="0.35">
      <c r="A110" s="542"/>
      <c r="B110" s="543"/>
      <c r="C110" s="543"/>
      <c r="D110" s="544"/>
      <c r="E110" s="547"/>
      <c r="F110" s="547"/>
      <c r="G110" s="547"/>
      <c r="H110" s="548"/>
      <c r="I110" s="448"/>
      <c r="J110" s="448"/>
      <c r="K110" s="448"/>
      <c r="L110" s="448"/>
      <c r="M110" s="448"/>
      <c r="N110" s="448"/>
      <c r="O110" s="448"/>
      <c r="P110" s="448"/>
      <c r="Q110" s="448"/>
    </row>
    <row r="111" spans="1:27" ht="18" x14ac:dyDescent="0.25">
      <c r="A111" s="549" t="str">
        <f ca="1">OFFSET(Sprachen!A463,0,'Informazioni generali'!$B$4-1,1,1)</f>
        <v xml:space="preserve">D. Costi di produzione non coperti </v>
      </c>
      <c r="C111" s="465"/>
      <c r="D111" s="550"/>
      <c r="E111" s="468"/>
      <c r="F111" s="468"/>
      <c r="G111" s="468"/>
    </row>
    <row r="112" spans="1:27" x14ac:dyDescent="0.25">
      <c r="A112" s="464" t="str">
        <f ca="1">CONCATENATE($A$2," / ",AA112)</f>
        <v>IE3 / 81</v>
      </c>
      <c r="B112" s="467" t="str">
        <f ca="1">OFFSET(Sprachen!A464,0,'Informazioni generali'!$B$4-1,1,1)</f>
        <v>Costi di produzione non coperti</v>
      </c>
      <c r="C112" s="467" t="s">
        <v>24</v>
      </c>
      <c r="D112" s="539" t="str">
        <f ca="1">IFERROR(D99-D106,"")</f>
        <v/>
      </c>
      <c r="E112" s="551"/>
      <c r="F112" s="551"/>
      <c r="G112" s="551"/>
      <c r="AA112">
        <f>AA109+1</f>
        <v>81</v>
      </c>
    </row>
    <row r="113" spans="1:27" x14ac:dyDescent="0.25">
      <c r="A113" s="464" t="str">
        <f ca="1">CONCATENATE($A$2," / ",AA113)</f>
        <v>IE3 / 82</v>
      </c>
      <c r="B113" s="467" t="str">
        <f ca="1">OFFSET(Sprachen!A465,0,'Informazioni generali'!$B$4-1,1,1)</f>
        <v>Costi di produzione non coperti specifici</v>
      </c>
      <c r="C113" s="467" t="s">
        <v>38</v>
      </c>
      <c r="D113" s="259">
        <f ca="1">D100-D107</f>
        <v>0</v>
      </c>
      <c r="E113" s="536"/>
      <c r="F113" s="536"/>
      <c r="G113" s="536"/>
      <c r="I113" s="552"/>
      <c r="AA113">
        <f>AA112+1</f>
        <v>82</v>
      </c>
    </row>
    <row r="114" spans="1:27" x14ac:dyDescent="0.25">
      <c r="A114" s="464" t="str">
        <f ca="1">CONCATENATE($A$2," / ",AA114)</f>
        <v>IE3 / 83</v>
      </c>
      <c r="B114" s="467" t="str">
        <f ca="1">OFFSET(Sprachen!A466,0,'Informazioni generali'!$B$4-1,1,1)</f>
        <v>Costi di produzione non coperti decurtati</v>
      </c>
      <c r="C114" s="467" t="s">
        <v>38</v>
      </c>
      <c r="D114" s="259">
        <f ca="1">MIN(1,D113)</f>
        <v>0</v>
      </c>
      <c r="E114" s="536"/>
      <c r="F114" s="536"/>
      <c r="G114" s="536"/>
      <c r="I114" s="552"/>
      <c r="AA114">
        <f>AA113+1</f>
        <v>83</v>
      </c>
    </row>
    <row r="115" spans="1:27" ht="28.5" customHeight="1" x14ac:dyDescent="0.35">
      <c r="A115" s="464" t="str">
        <f ca="1">CONCATENATE($A$2," / ",AA115)</f>
        <v>IE3 / 84</v>
      </c>
      <c r="B115" s="98" t="str">
        <f ca="1">OFFSET(Sprachen!A467,0,'Informazioni generali'!$B$4-1,1,1)</f>
        <v>Costi di produzione non coperti quota del richiedente</v>
      </c>
      <c r="C115" s="467" t="s">
        <v>24</v>
      </c>
      <c r="D115" s="111" t="str">
        <f ca="1">IFERROR(D102-D109,"")</f>
        <v/>
      </c>
      <c r="E115" s="252"/>
      <c r="F115" s="252"/>
      <c r="G115" s="252"/>
      <c r="H115" s="448"/>
      <c r="I115" s="448"/>
      <c r="J115" s="448"/>
      <c r="K115" s="448"/>
      <c r="L115" s="448"/>
      <c r="M115" s="448"/>
      <c r="N115" s="448"/>
      <c r="O115" s="448"/>
      <c r="P115" s="448"/>
      <c r="R115" s="448"/>
      <c r="S115" s="448"/>
      <c r="AA115">
        <f>AA114+1</f>
        <v>84</v>
      </c>
    </row>
    <row r="116" spans="1:27" ht="15.5" x14ac:dyDescent="0.35">
      <c r="A116" s="542"/>
      <c r="B116" s="543"/>
      <c r="C116" s="543"/>
      <c r="D116" s="543"/>
      <c r="E116" s="547"/>
      <c r="F116" s="547"/>
      <c r="G116" s="547"/>
      <c r="H116" s="543"/>
      <c r="I116" s="543"/>
      <c r="J116" s="543"/>
      <c r="K116" s="543"/>
      <c r="L116" s="543"/>
      <c r="M116" s="543"/>
      <c r="N116" s="543"/>
      <c r="O116" s="543"/>
      <c r="P116" s="543"/>
      <c r="Q116" s="544"/>
      <c r="R116" s="448"/>
      <c r="S116" s="448"/>
    </row>
    <row r="117" spans="1:27" ht="18" x14ac:dyDescent="0.35">
      <c r="A117" s="553" t="str">
        <f ca="1">OFFSET(Sprachen!A468,0,'Informazioni generali'!$B$4-1,1,1)</f>
        <v>E. Ricavi del mercato di riferimento</v>
      </c>
      <c r="C117" s="554"/>
      <c r="D117" s="554"/>
      <c r="E117" s="555"/>
      <c r="F117" s="555"/>
      <c r="G117" s="555"/>
      <c r="H117" s="650" t="str">
        <f ca="1">H89</f>
        <v>Commenti UFE</v>
      </c>
      <c r="I117" s="651"/>
      <c r="J117" s="651"/>
      <c r="K117" s="651"/>
      <c r="L117" s="651"/>
      <c r="M117" s="651" t="str">
        <f ca="1">M89</f>
        <v>Commenti richiedente</v>
      </c>
      <c r="N117" s="651"/>
      <c r="O117" s="651"/>
      <c r="P117" s="651"/>
      <c r="Q117" s="651"/>
      <c r="R117" s="448"/>
      <c r="S117" s="109"/>
    </row>
    <row r="118" spans="1:27" ht="15.5" x14ac:dyDescent="0.35">
      <c r="A118" s="464" t="str">
        <f t="shared" ref="A118:A125" ca="1" si="12">CONCATENATE($A$2," / ",AA118)</f>
        <v>IE3 / 85</v>
      </c>
      <c r="B118" s="556" t="str">
        <f ca="1">OFFSET(Sprachen!A469,0,'Informazioni generali'!$B$4-1,1,1)</f>
        <v xml:space="preserve">Prezzi d'elettricità scaricati da EEX il: </v>
      </c>
      <c r="C118" s="112">
        <v>45670</v>
      </c>
      <c r="D118" s="253"/>
      <c r="E118" s="256"/>
      <c r="F118" s="256"/>
      <c r="G118" s="256"/>
      <c r="H118" s="659"/>
      <c r="I118" s="646"/>
      <c r="J118" s="646"/>
      <c r="K118" s="646"/>
      <c r="L118" s="646"/>
      <c r="M118" s="660"/>
      <c r="N118" s="661"/>
      <c r="O118" s="661"/>
      <c r="P118" s="661"/>
      <c r="Q118" s="662"/>
      <c r="R118" s="448"/>
      <c r="S118" s="448"/>
      <c r="AA118">
        <f>AA115+1</f>
        <v>85</v>
      </c>
    </row>
    <row r="119" spans="1:27" ht="15.5" x14ac:dyDescent="0.35">
      <c r="A119" s="464" t="str">
        <f t="shared" ca="1" si="12"/>
        <v>IE3 / 86</v>
      </c>
      <c r="B119" s="557" t="str">
        <f ca="1">OFFSET(Sprachen!A470,0,'Informazioni generali'!$B$4-1,1,1)</f>
        <v>Periodo d'esercizio</v>
      </c>
      <c r="C119" s="644" t="str">
        <f ca="1">IFERROR(IF($D$5="Nein/Non/No","-",INDIRECT(CONCATENATE(Input_prod_e!A2,"!")&amp;CONCATENATE(MID("CDEFGHIJKLMNOPQRSTUVWXYZ",HLOOKUP($A$2,Input_prod_e!$C$5:$AS$6,2,FALSE),1),"8"))),"")</f>
        <v/>
      </c>
      <c r="D119" s="645"/>
      <c r="E119" s="558"/>
      <c r="F119" s="558"/>
      <c r="G119" s="558"/>
      <c r="H119" s="659"/>
      <c r="I119" s="646"/>
      <c r="J119" s="646"/>
      <c r="K119" s="646"/>
      <c r="L119" s="646"/>
      <c r="M119" s="660"/>
      <c r="N119" s="661"/>
      <c r="O119" s="661"/>
      <c r="P119" s="661"/>
      <c r="Q119" s="662"/>
      <c r="R119" s="448"/>
      <c r="S119" s="448"/>
      <c r="AA119">
        <f t="shared" ref="AA119:AA124" si="13">AA118+1</f>
        <v>86</v>
      </c>
    </row>
    <row r="120" spans="1:27" ht="15.5" x14ac:dyDescent="0.35">
      <c r="A120" s="464" t="str">
        <f t="shared" ca="1" si="12"/>
        <v>IE3 / 87</v>
      </c>
      <c r="B120" s="559" t="str">
        <f ca="1">OFFSET(Sprachen!A471,0,'Informazioni generali'!$B$4-1,1,1)</f>
        <v>Ricavi del mercato day-ahead</v>
      </c>
      <c r="C120" s="287" t="s">
        <v>24</v>
      </c>
      <c r="D120" s="560" t="s">
        <v>79</v>
      </c>
      <c r="E120" s="561"/>
      <c r="F120" s="561"/>
      <c r="G120" s="561"/>
      <c r="H120" s="562" t="str">
        <f ca="1">OFFSET(Sprachen!A336,0,'Informazioni generali'!$B$4-1,1,1)</f>
        <v>Centrale 1</v>
      </c>
      <c r="I120" s="557" t="str">
        <f ca="1">OFFSET(Sprachen!A337,0,'Informazioni generali'!$B$4-1,1,1)</f>
        <v>Centrale 2</v>
      </c>
      <c r="J120" s="563" t="str">
        <f ca="1">OFFSET(Sprachen!A338,0,'Informazioni generali'!$B$4-1,1,1)</f>
        <v>Centrale 3</v>
      </c>
      <c r="K120" s="563" t="str">
        <f ca="1">OFFSET(Sprachen!A339,0,'Informazioni generali'!$B$4-1,1,1)</f>
        <v>Centrale 4</v>
      </c>
      <c r="L120" s="563" t="str">
        <f ca="1">OFFSET(Sprachen!A340,0,'Informazioni generali'!$B$4-1,1,1)</f>
        <v>Centrale 5</v>
      </c>
      <c r="M120" s="563" t="str">
        <f ca="1">OFFSET(Sprachen!A341,0,'Informazioni generali'!$B$4-1,1,1)</f>
        <v>Centrale 6</v>
      </c>
      <c r="N120" s="563" t="str">
        <f ca="1">OFFSET(Sprachen!A342,0,'Informazioni generali'!$B$4-1,1,1)</f>
        <v>Centrale 7</v>
      </c>
      <c r="O120" s="563" t="str">
        <f ca="1">OFFSET(Sprachen!A343,0,'Informazioni generali'!$B$4-1,1,1)</f>
        <v>Centrale 8</v>
      </c>
      <c r="P120" s="563" t="str">
        <f ca="1">OFFSET(Sprachen!A344,0,'Informazioni generali'!$B$4-1,1,1)</f>
        <v>Centrale 9</v>
      </c>
      <c r="Q120" s="563" t="str">
        <f ca="1">OFFSET(Sprachen!A345,0,'Informazioni generali'!$B$4-1,1,1)</f>
        <v>Centrale 10</v>
      </c>
      <c r="R120" s="448"/>
      <c r="S120" s="448"/>
      <c r="AA120">
        <f t="shared" si="13"/>
        <v>87</v>
      </c>
    </row>
    <row r="121" spans="1:27" ht="15.5" x14ac:dyDescent="0.35">
      <c r="A121" s="464" t="str">
        <f t="shared" ca="1" si="12"/>
        <v>IE3 / 88</v>
      </c>
      <c r="B121" s="743" t="str">
        <f ca="1">OFFSET(Sprachen!A472,0,'Informazioni generali'!$B$4-1,1,1)</f>
        <v>Tutte le centrali</v>
      </c>
      <c r="C121" s="744"/>
      <c r="D121" s="358">
        <f ca="1">+SUM(H121:Q121)</f>
        <v>0</v>
      </c>
      <c r="E121" s="359"/>
      <c r="F121" s="359"/>
      <c r="G121" s="359"/>
      <c r="H121" s="360" t="str">
        <f ca="1">IFERROR(IF($D$5="Nein/Non/No","-",VLOOKUP(H$120,Input_prod_e!$A$33:$AA$42,HLOOKUP($A$2,Input_prod_e!$C$5:$AS$6,2,FALSE)+2,FALSE)),"")</f>
        <v/>
      </c>
      <c r="I121" s="360" t="str">
        <f ca="1">IFERROR(IF($D$5="Nein/Non/No","-",VLOOKUP(I$120,Input_prod_e!$A$33:$AA$42,HLOOKUP($A$2,Input_prod_e!$C$5:$AS$6,2,FALSE)+2,FALSE)),"")</f>
        <v/>
      </c>
      <c r="J121" s="360" t="str">
        <f ca="1">IFERROR(IF($D$5="Nein/Non/No","-",VLOOKUP(J$120,Input_prod_e!$A$33:$AA$42,HLOOKUP($A$2,Input_prod_e!$C$5:$AS$6,2,FALSE)+2,FALSE)),"")</f>
        <v/>
      </c>
      <c r="K121" s="360" t="str">
        <f ca="1">IFERROR(IF($D$5="Nein/Non/No","-",VLOOKUP(K$120,Input_prod_e!$A$33:$AA$42,HLOOKUP($A$2,Input_prod_e!$C$5:$AS$6,2,FALSE)+2,FALSE)),"")</f>
        <v/>
      </c>
      <c r="L121" s="360" t="str">
        <f ca="1">IFERROR(IF($D$5="Nein/Non/No","-",VLOOKUP(L$120,Input_prod_e!$A$33:$AA$42,HLOOKUP($A$2,Input_prod_e!$C$5:$AS$6,2,FALSE)+2,FALSE)),"")</f>
        <v/>
      </c>
      <c r="M121" s="360" t="str">
        <f ca="1">IFERROR(IF($D$5="Nein/Non/No","-",VLOOKUP(M$120,Input_prod_e!$A$33:$AA$42,HLOOKUP($A$2,Input_prod_e!$C$5:$AS$6,2,FALSE)+2,FALSE)),"")</f>
        <v/>
      </c>
      <c r="N121" s="360" t="str">
        <f ca="1">IFERROR(IF($D$5="Nein/Non/No","-",VLOOKUP(N$120,Input_prod_e!$A$33:$AA$42,HLOOKUP($A$2,Input_prod_e!$C$5:$AS$6,2,FALSE)+2,FALSE)),"")</f>
        <v/>
      </c>
      <c r="O121" s="360" t="str">
        <f ca="1">IFERROR(IF($D$5="Nein/Non/No","-",VLOOKUP(O$120,Input_prod_e!$A$33:$AA$42,HLOOKUP($A$2,Input_prod_e!$C$5:$AS$6,2,FALSE)+2,FALSE)),"")</f>
        <v/>
      </c>
      <c r="P121" s="360" t="str">
        <f ca="1">IFERROR(IF($D$5="Nein/Non/No","-",VLOOKUP(P$120,Input_prod_e!$A$33:$AA$42,HLOOKUP($A$2,Input_prod_e!$C$5:$AS$6,2,FALSE)+2,FALSE)),"")</f>
        <v/>
      </c>
      <c r="Q121" s="360" t="str">
        <f ca="1">IFERROR(IF($D$5="Nein/Non/No","-",VLOOKUP(Q$120,Input_prod_e!$A$33:$AA$42,HLOOKUP($A$2,Input_prod_e!$C$5:$AS$6,2,FALSE)+2,FALSE)),"")</f>
        <v/>
      </c>
      <c r="R121" s="448"/>
      <c r="S121" s="564"/>
      <c r="AA121">
        <f t="shared" si="13"/>
        <v>88</v>
      </c>
    </row>
    <row r="122" spans="1:27" ht="30" customHeight="1" x14ac:dyDescent="0.35">
      <c r="A122" s="464" t="str">
        <f t="shared" ca="1" si="12"/>
        <v>IE3 / 89</v>
      </c>
      <c r="B122" s="743" t="str">
        <f ca="1">OFFSET(Sprachen!A473,0,'Informazioni generali'!$B$4-1,1,1)</f>
        <v>Dedotti gli impianti non collegati sul piano idraulico o ottimizzati nell'insieme</v>
      </c>
      <c r="C122" s="744"/>
      <c r="D122" s="358">
        <f>+SUM(H122:Q122)</f>
        <v>0</v>
      </c>
      <c r="E122" s="359"/>
      <c r="F122" s="359"/>
      <c r="G122" s="359"/>
      <c r="H122" s="360">
        <f>+IF(OR(H50="Nein",H50="Non",H50="No"),-H121,0)</f>
        <v>0</v>
      </c>
      <c r="I122" s="360">
        <f t="shared" ref="I122:Q122" si="14">+IF(OR(I50="Nein",I50="Non",I50="No"),-I121,0)</f>
        <v>0</v>
      </c>
      <c r="J122" s="360">
        <f t="shared" si="14"/>
        <v>0</v>
      </c>
      <c r="K122" s="360">
        <f t="shared" si="14"/>
        <v>0</v>
      </c>
      <c r="L122" s="360">
        <f t="shared" si="14"/>
        <v>0</v>
      </c>
      <c r="M122" s="360">
        <f t="shared" si="14"/>
        <v>0</v>
      </c>
      <c r="N122" s="360">
        <f t="shared" si="14"/>
        <v>0</v>
      </c>
      <c r="O122" s="360">
        <f t="shared" si="14"/>
        <v>0</v>
      </c>
      <c r="P122" s="360">
        <f t="shared" si="14"/>
        <v>0</v>
      </c>
      <c r="Q122" s="360">
        <f t="shared" si="14"/>
        <v>0</v>
      </c>
      <c r="R122" s="448"/>
      <c r="S122" s="109"/>
      <c r="AA122">
        <f t="shared" si="13"/>
        <v>89</v>
      </c>
    </row>
    <row r="123" spans="1:27" ht="16" thickBot="1" x14ac:dyDescent="0.4">
      <c r="A123" s="464" t="str">
        <f t="shared" ca="1" si="12"/>
        <v>IE3 / 90</v>
      </c>
      <c r="B123" s="743" t="str">
        <f ca="1">OFFSET(Sprachen!A474,0,'Informazioni generali'!$B$4-1,1,1)</f>
        <v>Dedotti gli impianti RIC</v>
      </c>
      <c r="C123" s="744"/>
      <c r="D123" s="361">
        <f>+SUM(H123:Q123)</f>
        <v>0</v>
      </c>
      <c r="E123" s="359"/>
      <c r="F123" s="359"/>
      <c r="G123" s="359"/>
      <c r="H123" s="360">
        <f>+IF(OR(H56="Ja",H56="Oui",H56="Si"),IF(OR(H50="Ja",H50="Oui",H50="Si"),-H121,0),0)</f>
        <v>0</v>
      </c>
      <c r="I123" s="360">
        <f t="shared" ref="I123:Q123" si="15">+IF(OR(I56="Ja",I56="Oui",I56="Si"),IF(OR(I50="Ja",I50="Oui",I50="Si"),-I121,0),0)</f>
        <v>0</v>
      </c>
      <c r="J123" s="360">
        <f t="shared" si="15"/>
        <v>0</v>
      </c>
      <c r="K123" s="360">
        <f t="shared" si="15"/>
        <v>0</v>
      </c>
      <c r="L123" s="360">
        <f t="shared" si="15"/>
        <v>0</v>
      </c>
      <c r="M123" s="360">
        <f t="shared" si="15"/>
        <v>0</v>
      </c>
      <c r="N123" s="360">
        <f t="shared" si="15"/>
        <v>0</v>
      </c>
      <c r="O123" s="360">
        <f t="shared" si="15"/>
        <v>0</v>
      </c>
      <c r="P123" s="360">
        <f t="shared" si="15"/>
        <v>0</v>
      </c>
      <c r="Q123" s="360">
        <f t="shared" si="15"/>
        <v>0</v>
      </c>
      <c r="R123" s="448"/>
      <c r="S123" s="109"/>
      <c r="AA123">
        <f t="shared" si="13"/>
        <v>90</v>
      </c>
    </row>
    <row r="124" spans="1:27" ht="26.25" customHeight="1" thickBot="1" x14ac:dyDescent="0.4">
      <c r="A124" s="462" t="str">
        <f t="shared" ca="1" si="12"/>
        <v>IE3 / 91</v>
      </c>
      <c r="B124" s="745" t="str">
        <f ca="1">+CONCATENATE(OFFSET(Sprachen!A475,0,'Informazioni generali'!$B$4-1,1,1)," ",IF(D13=0,"",D13))</f>
        <v>Ricavi del mercato day-ahead per l'impianto  IE3</v>
      </c>
      <c r="C124" s="746"/>
      <c r="D124" s="362">
        <f ca="1">IFERROR(+MAX(SUM(D121:D123),0),"")</f>
        <v>0</v>
      </c>
      <c r="E124" s="363"/>
      <c r="F124" s="363"/>
      <c r="G124" s="364"/>
      <c r="H124" s="360">
        <f ca="1">+IF(H121&lt;0,H121,MAX(SUM(H121:H123),0))</f>
        <v>0</v>
      </c>
      <c r="I124" s="360">
        <f t="shared" ref="I124:Q124" ca="1" si="16">+IF(I121&lt;0,I121,MAX(SUM(I121:I123),0))</f>
        <v>0</v>
      </c>
      <c r="J124" s="360">
        <f t="shared" ca="1" si="16"/>
        <v>0</v>
      </c>
      <c r="K124" s="360">
        <f t="shared" ca="1" si="16"/>
        <v>0</v>
      </c>
      <c r="L124" s="360">
        <f t="shared" ca="1" si="16"/>
        <v>0</v>
      </c>
      <c r="M124" s="360">
        <f t="shared" ca="1" si="16"/>
        <v>0</v>
      </c>
      <c r="N124" s="360">
        <f t="shared" ca="1" si="16"/>
        <v>0</v>
      </c>
      <c r="O124" s="360">
        <f t="shared" ca="1" si="16"/>
        <v>0</v>
      </c>
      <c r="P124" s="360">
        <f t="shared" ca="1" si="16"/>
        <v>0</v>
      </c>
      <c r="Q124" s="360">
        <f t="shared" ca="1" si="16"/>
        <v>0</v>
      </c>
      <c r="R124" s="448"/>
      <c r="S124" s="448"/>
      <c r="AA124">
        <f t="shared" si="13"/>
        <v>91</v>
      </c>
    </row>
    <row r="125" spans="1:27" ht="27.4" customHeight="1" thickBot="1" x14ac:dyDescent="0.4">
      <c r="A125" s="462" t="str">
        <f t="shared" ca="1" si="12"/>
        <v>IE3 / 92</v>
      </c>
      <c r="B125" s="745" t="str">
        <f ca="1">+CONCATENATE(OFFSET(Sprachen!A476,0,'Informazioni generali'!$B$4-1,1,1)," ",IF(D13=0,"",D13))</f>
        <v>Ricavi GO, riserva invernale, PSRS e mercato a termine IE3</v>
      </c>
      <c r="C125" s="746"/>
      <c r="D125" s="362" t="str" cm="1">
        <f t="array" aca="1" ref="D125" ca="1">IFERROR(INDIRECT(CONCATENATE(Input_prod_e!A2,"!")&amp;CONCATENATE(MID("CDEFGHIJKLMNOPQRSTUVWXYZ",HLOOKUP($A$2,Input_prod_e!$C$5:$AS$6,2,FALSE),1),"68")),"")</f>
        <v/>
      </c>
      <c r="E125" s="365"/>
      <c r="F125" s="365"/>
      <c r="G125" s="365"/>
      <c r="R125" s="448"/>
      <c r="S125" s="448"/>
      <c r="AA125">
        <v>92</v>
      </c>
    </row>
    <row r="126" spans="1:27" ht="15.5" x14ac:dyDescent="0.35">
      <c r="R126" s="448"/>
      <c r="S126" s="448"/>
    </row>
    <row r="127" spans="1:27" ht="15.5" x14ac:dyDescent="0.35">
      <c r="R127" s="448"/>
      <c r="S127" s="448"/>
    </row>
    <row r="128" spans="1:27" ht="15.5" x14ac:dyDescent="0.35">
      <c r="D128" s="565"/>
      <c r="R128" s="448"/>
      <c r="S128" s="448"/>
    </row>
    <row r="129" spans="18:19" ht="15.5" x14ac:dyDescent="0.35">
      <c r="R129" s="448"/>
      <c r="S129" s="448"/>
    </row>
    <row r="130" spans="18:19" ht="15.5" x14ac:dyDescent="0.35">
      <c r="R130" s="448"/>
      <c r="S130" s="448"/>
    </row>
    <row r="131" spans="18:19" ht="15.5" x14ac:dyDescent="0.35">
      <c r="R131" s="448"/>
      <c r="S131" s="448"/>
    </row>
  </sheetData>
  <sheetProtection algorithmName="SHA-512" hashValue="lbnAatwLeI8tWRUpnJ4DklgcOj2Xd9U/cbZsVnWCyechuoWqYpXH2Ex6mp9tvzgP4Lg00UMQaq9rtb0GE2RaJw==" saltValue="YaSjyy1aRnXUkhV6chJJ7A==" spinCount="100000" sheet="1" objects="1" scenarios="1"/>
  <protectedRanges>
    <protectedRange sqref="C5 H6:J7 L6:N7 P6:R7 T6:U7 L15 B14:B15 D18:D24 D26 D31:D32 D34:D35 D38:D40 D42 D44:D45 M13:U45 H49:Q53 H56:Q59 T48:U59 D64:D65 D69:D73 K67:L72 M62:U74 D77:K79 D80:D83" name="Eingabe"/>
  </protectedRanges>
  <mergeCells count="206">
    <mergeCell ref="B121:C121"/>
    <mergeCell ref="B122:C122"/>
    <mergeCell ref="B123:C123"/>
    <mergeCell ref="B124:C124"/>
    <mergeCell ref="B125:C125"/>
    <mergeCell ref="H117:L117"/>
    <mergeCell ref="M117:Q117"/>
    <mergeCell ref="H118:L118"/>
    <mergeCell ref="M118:Q118"/>
    <mergeCell ref="C119:D119"/>
    <mergeCell ref="H119:L119"/>
    <mergeCell ref="M119:Q119"/>
    <mergeCell ref="H100:L100"/>
    <mergeCell ref="M100:U100"/>
    <mergeCell ref="H101:L101"/>
    <mergeCell ref="M101:U101"/>
    <mergeCell ref="H102:L102"/>
    <mergeCell ref="M102:U102"/>
    <mergeCell ref="H97:L97"/>
    <mergeCell ref="M97:U97"/>
    <mergeCell ref="H98:L98"/>
    <mergeCell ref="M98:U98"/>
    <mergeCell ref="H99:L99"/>
    <mergeCell ref="M99:U99"/>
    <mergeCell ref="H94:L94"/>
    <mergeCell ref="M94:U94"/>
    <mergeCell ref="H95:L95"/>
    <mergeCell ref="M95:U95"/>
    <mergeCell ref="H96:L96"/>
    <mergeCell ref="M96:U96"/>
    <mergeCell ref="H91:L91"/>
    <mergeCell ref="M91:U91"/>
    <mergeCell ref="H92:L92"/>
    <mergeCell ref="M92:U92"/>
    <mergeCell ref="H93:L93"/>
    <mergeCell ref="M93:U93"/>
    <mergeCell ref="H87:P87"/>
    <mergeCell ref="Q87:U87"/>
    <mergeCell ref="H89:L89"/>
    <mergeCell ref="M89:U89"/>
    <mergeCell ref="H90:L90"/>
    <mergeCell ref="M90:U90"/>
    <mergeCell ref="H84:P84"/>
    <mergeCell ref="Q84:U84"/>
    <mergeCell ref="H85:P85"/>
    <mergeCell ref="Q85:U85"/>
    <mergeCell ref="H86:P86"/>
    <mergeCell ref="Q86:U86"/>
    <mergeCell ref="L81:P81"/>
    <mergeCell ref="Q81:U81"/>
    <mergeCell ref="L82:P82"/>
    <mergeCell ref="Q82:U82"/>
    <mergeCell ref="H83:P83"/>
    <mergeCell ref="Q83:U83"/>
    <mergeCell ref="M74:U74"/>
    <mergeCell ref="L76:P76"/>
    <mergeCell ref="Q76:U76"/>
    <mergeCell ref="L77:P79"/>
    <mergeCell ref="Q77:U79"/>
    <mergeCell ref="L80:P80"/>
    <mergeCell ref="Q80:U80"/>
    <mergeCell ref="I73:J73"/>
    <mergeCell ref="K73:L73"/>
    <mergeCell ref="M72:U72"/>
    <mergeCell ref="I74:J74"/>
    <mergeCell ref="K74:L74"/>
    <mergeCell ref="M73:U73"/>
    <mergeCell ref="M69:U69"/>
    <mergeCell ref="M70:U70"/>
    <mergeCell ref="M71:U71"/>
    <mergeCell ref="H70:H72"/>
    <mergeCell ref="I70:J72"/>
    <mergeCell ref="K70:L72"/>
    <mergeCell ref="H64:L65"/>
    <mergeCell ref="M64:U64"/>
    <mergeCell ref="M65:U65"/>
    <mergeCell ref="H66:L66"/>
    <mergeCell ref="M66:U66"/>
    <mergeCell ref="H67:H69"/>
    <mergeCell ref="I67:J69"/>
    <mergeCell ref="K67:L69"/>
    <mergeCell ref="M67:U67"/>
    <mergeCell ref="M68:U68"/>
    <mergeCell ref="H61:L61"/>
    <mergeCell ref="M61:U61"/>
    <mergeCell ref="H62:L62"/>
    <mergeCell ref="M62:U62"/>
    <mergeCell ref="H63:L63"/>
    <mergeCell ref="M63:U63"/>
    <mergeCell ref="R57:S57"/>
    <mergeCell ref="T57:U57"/>
    <mergeCell ref="R58:S58"/>
    <mergeCell ref="T58:U58"/>
    <mergeCell ref="R59:S59"/>
    <mergeCell ref="T59:U59"/>
    <mergeCell ref="R53:S53"/>
    <mergeCell ref="T53:U53"/>
    <mergeCell ref="R54:S55"/>
    <mergeCell ref="T54:U54"/>
    <mergeCell ref="T55:U55"/>
    <mergeCell ref="R56:S56"/>
    <mergeCell ref="T56:U56"/>
    <mergeCell ref="R50:S50"/>
    <mergeCell ref="T50:U50"/>
    <mergeCell ref="R51:S51"/>
    <mergeCell ref="T51:U51"/>
    <mergeCell ref="R52:S52"/>
    <mergeCell ref="T52:U52"/>
    <mergeCell ref="H45:L45"/>
    <mergeCell ref="M45:U45"/>
    <mergeCell ref="R47:S47"/>
    <mergeCell ref="R48:S48"/>
    <mergeCell ref="T48:U48"/>
    <mergeCell ref="R49:S49"/>
    <mergeCell ref="T49:U49"/>
    <mergeCell ref="H42:L42"/>
    <mergeCell ref="M42:U42"/>
    <mergeCell ref="H43:L43"/>
    <mergeCell ref="M43:U43"/>
    <mergeCell ref="H44:L44"/>
    <mergeCell ref="M44:U44"/>
    <mergeCell ref="H39:L39"/>
    <mergeCell ref="M39:U39"/>
    <mergeCell ref="H40:L40"/>
    <mergeCell ref="M40:U40"/>
    <mergeCell ref="H41:L41"/>
    <mergeCell ref="M41:U41"/>
    <mergeCell ref="H36:L36"/>
    <mergeCell ref="M36:U36"/>
    <mergeCell ref="H37:L37"/>
    <mergeCell ref="M37:U37"/>
    <mergeCell ref="H38:L38"/>
    <mergeCell ref="M38:U38"/>
    <mergeCell ref="H33:L33"/>
    <mergeCell ref="M33:U33"/>
    <mergeCell ref="H34:L34"/>
    <mergeCell ref="M34:U34"/>
    <mergeCell ref="H35:L35"/>
    <mergeCell ref="M35:U35"/>
    <mergeCell ref="H30:L30"/>
    <mergeCell ref="M30:U30"/>
    <mergeCell ref="H31:L31"/>
    <mergeCell ref="M31:U31"/>
    <mergeCell ref="H32:L32"/>
    <mergeCell ref="M32:U32"/>
    <mergeCell ref="H27:L27"/>
    <mergeCell ref="M27:U27"/>
    <mergeCell ref="H28:L28"/>
    <mergeCell ref="M28:U28"/>
    <mergeCell ref="H29:L29"/>
    <mergeCell ref="M29:U29"/>
    <mergeCell ref="H24:L24"/>
    <mergeCell ref="M24:U24"/>
    <mergeCell ref="H25:L25"/>
    <mergeCell ref="M25:U25"/>
    <mergeCell ref="H26:L26"/>
    <mergeCell ref="M26:U26"/>
    <mergeCell ref="H20:L20"/>
    <mergeCell ref="M20:U20"/>
    <mergeCell ref="H21:L22"/>
    <mergeCell ref="M21:U21"/>
    <mergeCell ref="M22:U22"/>
    <mergeCell ref="H23:L23"/>
    <mergeCell ref="M23:U23"/>
    <mergeCell ref="B17:C17"/>
    <mergeCell ref="H17:L17"/>
    <mergeCell ref="M17:U17"/>
    <mergeCell ref="H18:L18"/>
    <mergeCell ref="M18:U18"/>
    <mergeCell ref="H19:L19"/>
    <mergeCell ref="M19:U19"/>
    <mergeCell ref="V13:V15"/>
    <mergeCell ref="W13:W15"/>
    <mergeCell ref="X13:X15"/>
    <mergeCell ref="Y13:Y15"/>
    <mergeCell ref="H15:K15"/>
    <mergeCell ref="B16:C16"/>
    <mergeCell ref="H16:L16"/>
    <mergeCell ref="M16:U16"/>
    <mergeCell ref="B12:D12"/>
    <mergeCell ref="E12:G12"/>
    <mergeCell ref="H12:L12"/>
    <mergeCell ref="M12:U12"/>
    <mergeCell ref="A13:A15"/>
    <mergeCell ref="C13:C15"/>
    <mergeCell ref="D13:D15"/>
    <mergeCell ref="H13:L14"/>
    <mergeCell ref="M13:U15"/>
    <mergeCell ref="B7:C7"/>
    <mergeCell ref="H7:J7"/>
    <mergeCell ref="L7:N7"/>
    <mergeCell ref="P7:R7"/>
    <mergeCell ref="T7:U7"/>
    <mergeCell ref="B8:C8"/>
    <mergeCell ref="H8:J8"/>
    <mergeCell ref="L8:N8"/>
    <mergeCell ref="H5:U5"/>
    <mergeCell ref="B6:C6"/>
    <mergeCell ref="D6:D7"/>
    <mergeCell ref="H6:J6"/>
    <mergeCell ref="K6:K7"/>
    <mergeCell ref="L6:N6"/>
    <mergeCell ref="O6:O7"/>
    <mergeCell ref="P6:R6"/>
    <mergeCell ref="S6:S7"/>
    <mergeCell ref="T6:U6"/>
  </mergeCells>
  <conditionalFormatting sqref="X13 X16:X25 X27:X30 X33 X36:X37 X46 X54:X55 X60 X75 X84:X86 X88 X97 X99 X101:X102">
    <cfRule type="containsText" dxfId="1151" priority="141" operator="containsText" text="nicht i.O.">
      <formula>NOT(ISERROR(SEARCH("nicht i.O.",X13)))</formula>
    </cfRule>
    <cfRule type="containsText" dxfId="1150" priority="142" operator="containsText" text="in Abklärung">
      <formula>NOT(ISERROR(SEARCH("in Abklärung",X13)))</formula>
    </cfRule>
    <cfRule type="containsText" dxfId="1149" priority="143" operator="containsText" text="i.O.">
      <formula>NOT(ISERROR(SEARCH("i.O.",X13)))</formula>
    </cfRule>
    <cfRule type="containsText" dxfId="1148" priority="144" operator="containsText" text="korrigiert">
      <formula>NOT(ISERROR(SEARCH("korrigiert",X13)))</formula>
    </cfRule>
  </conditionalFormatting>
  <conditionalFormatting sqref="V16:V25 V27:V30 V33 V36:V37 V46 V54:V55 V60 V75 V84:V86 V88 V97 V99 V101:V102">
    <cfRule type="containsText" dxfId="1147" priority="137" operator="containsText" text="nicht i.O.">
      <formula>NOT(ISERROR(SEARCH("nicht i.O.",V16)))</formula>
    </cfRule>
    <cfRule type="containsText" dxfId="1146" priority="138" operator="containsText" text="in Abklärung">
      <formula>NOT(ISERROR(SEARCH("in Abklärung",V16)))</formula>
    </cfRule>
    <cfRule type="containsText" dxfId="1145" priority="139" operator="containsText" text="i.O.">
      <formula>NOT(ISERROR(SEARCH("i.O.",V16)))</formula>
    </cfRule>
    <cfRule type="containsText" dxfId="1144" priority="140" operator="containsText" text="korrigiert">
      <formula>NOT(ISERROR(SEARCH("korrigiert",V16)))</formula>
    </cfRule>
  </conditionalFormatting>
  <conditionalFormatting sqref="X26">
    <cfRule type="containsText" dxfId="1143" priority="133" operator="containsText" text="nicht i.O.">
      <formula>NOT(ISERROR(SEARCH("nicht i.O.",X26)))</formula>
    </cfRule>
    <cfRule type="containsText" dxfId="1142" priority="134" operator="containsText" text="in Abklärung">
      <formula>NOT(ISERROR(SEARCH("in Abklärung",X26)))</formula>
    </cfRule>
    <cfRule type="containsText" dxfId="1141" priority="135" operator="containsText" text="i.O.">
      <formula>NOT(ISERROR(SEARCH("i.O.",X26)))</formula>
    </cfRule>
    <cfRule type="containsText" dxfId="1140" priority="136" operator="containsText" text="korrigiert">
      <formula>NOT(ISERROR(SEARCH("korrigiert",X26)))</formula>
    </cfRule>
  </conditionalFormatting>
  <conditionalFormatting sqref="V26">
    <cfRule type="containsText" dxfId="1139" priority="129" operator="containsText" text="nicht i.O.">
      <formula>NOT(ISERROR(SEARCH("nicht i.O.",V26)))</formula>
    </cfRule>
    <cfRule type="containsText" dxfId="1138" priority="130" operator="containsText" text="in Abklärung">
      <formula>NOT(ISERROR(SEARCH("in Abklärung",V26)))</formula>
    </cfRule>
    <cfRule type="containsText" dxfId="1137" priority="131" operator="containsText" text="i.O.">
      <formula>NOT(ISERROR(SEARCH("i.O.",V26)))</formula>
    </cfRule>
    <cfRule type="containsText" dxfId="1136" priority="132" operator="containsText" text="korrigiert">
      <formula>NOT(ISERROR(SEARCH("korrigiert",V26)))</formula>
    </cfRule>
  </conditionalFormatting>
  <conditionalFormatting sqref="X31">
    <cfRule type="containsText" dxfId="1135" priority="125" operator="containsText" text="nicht i.O.">
      <formula>NOT(ISERROR(SEARCH("nicht i.O.",X31)))</formula>
    </cfRule>
    <cfRule type="containsText" dxfId="1134" priority="126" operator="containsText" text="in Abklärung">
      <formula>NOT(ISERROR(SEARCH("in Abklärung",X31)))</formula>
    </cfRule>
    <cfRule type="containsText" dxfId="1133" priority="127" operator="containsText" text="i.O.">
      <formula>NOT(ISERROR(SEARCH("i.O.",X31)))</formula>
    </cfRule>
    <cfRule type="containsText" dxfId="1132" priority="128" operator="containsText" text="korrigiert">
      <formula>NOT(ISERROR(SEARCH("korrigiert",X31)))</formula>
    </cfRule>
  </conditionalFormatting>
  <conditionalFormatting sqref="V31">
    <cfRule type="containsText" dxfId="1131" priority="121" operator="containsText" text="nicht i.O.">
      <formula>NOT(ISERROR(SEARCH("nicht i.O.",V31)))</formula>
    </cfRule>
    <cfRule type="containsText" dxfId="1130" priority="122" operator="containsText" text="in Abklärung">
      <formula>NOT(ISERROR(SEARCH("in Abklärung",V31)))</formula>
    </cfRule>
    <cfRule type="containsText" dxfId="1129" priority="123" operator="containsText" text="i.O.">
      <formula>NOT(ISERROR(SEARCH("i.O.",V31)))</formula>
    </cfRule>
    <cfRule type="containsText" dxfId="1128" priority="124" operator="containsText" text="korrigiert">
      <formula>NOT(ISERROR(SEARCH("korrigiert",V31)))</formula>
    </cfRule>
  </conditionalFormatting>
  <conditionalFormatting sqref="X32">
    <cfRule type="containsText" dxfId="1127" priority="117" operator="containsText" text="nicht i.O.">
      <formula>NOT(ISERROR(SEARCH("nicht i.O.",X32)))</formula>
    </cfRule>
    <cfRule type="containsText" dxfId="1126" priority="118" operator="containsText" text="in Abklärung">
      <formula>NOT(ISERROR(SEARCH("in Abklärung",X32)))</formula>
    </cfRule>
    <cfRule type="containsText" dxfId="1125" priority="119" operator="containsText" text="i.O.">
      <formula>NOT(ISERROR(SEARCH("i.O.",X32)))</formula>
    </cfRule>
    <cfRule type="containsText" dxfId="1124" priority="120" operator="containsText" text="korrigiert">
      <formula>NOT(ISERROR(SEARCH("korrigiert",X32)))</formula>
    </cfRule>
  </conditionalFormatting>
  <conditionalFormatting sqref="V32">
    <cfRule type="containsText" dxfId="1123" priority="113" operator="containsText" text="nicht i.O.">
      <formula>NOT(ISERROR(SEARCH("nicht i.O.",V32)))</formula>
    </cfRule>
    <cfRule type="containsText" dxfId="1122" priority="114" operator="containsText" text="in Abklärung">
      <formula>NOT(ISERROR(SEARCH("in Abklärung",V32)))</formula>
    </cfRule>
    <cfRule type="containsText" dxfId="1121" priority="115" operator="containsText" text="i.O.">
      <formula>NOT(ISERROR(SEARCH("i.O.",V32)))</formula>
    </cfRule>
    <cfRule type="containsText" dxfId="1120" priority="116" operator="containsText" text="korrigiert">
      <formula>NOT(ISERROR(SEARCH("korrigiert",V32)))</formula>
    </cfRule>
  </conditionalFormatting>
  <conditionalFormatting sqref="X34">
    <cfRule type="containsText" dxfId="1119" priority="109" operator="containsText" text="nicht i.O.">
      <formula>NOT(ISERROR(SEARCH("nicht i.O.",X34)))</formula>
    </cfRule>
    <cfRule type="containsText" dxfId="1118" priority="110" operator="containsText" text="in Abklärung">
      <formula>NOT(ISERROR(SEARCH("in Abklärung",X34)))</formula>
    </cfRule>
    <cfRule type="containsText" dxfId="1117" priority="111" operator="containsText" text="i.O.">
      <formula>NOT(ISERROR(SEARCH("i.O.",X34)))</formula>
    </cfRule>
    <cfRule type="containsText" dxfId="1116" priority="112" operator="containsText" text="korrigiert">
      <formula>NOT(ISERROR(SEARCH("korrigiert",X34)))</formula>
    </cfRule>
  </conditionalFormatting>
  <conditionalFormatting sqref="V34">
    <cfRule type="containsText" dxfId="1115" priority="105" operator="containsText" text="nicht i.O.">
      <formula>NOT(ISERROR(SEARCH("nicht i.O.",V34)))</formula>
    </cfRule>
    <cfRule type="containsText" dxfId="1114" priority="106" operator="containsText" text="in Abklärung">
      <formula>NOT(ISERROR(SEARCH("in Abklärung",V34)))</formula>
    </cfRule>
    <cfRule type="containsText" dxfId="1113" priority="107" operator="containsText" text="i.O.">
      <formula>NOT(ISERROR(SEARCH("i.O.",V34)))</formula>
    </cfRule>
    <cfRule type="containsText" dxfId="1112" priority="108" operator="containsText" text="korrigiert">
      <formula>NOT(ISERROR(SEARCH("korrigiert",V34)))</formula>
    </cfRule>
  </conditionalFormatting>
  <conditionalFormatting sqref="X35">
    <cfRule type="containsText" dxfId="1111" priority="101" operator="containsText" text="nicht i.O.">
      <formula>NOT(ISERROR(SEARCH("nicht i.O.",X35)))</formula>
    </cfRule>
    <cfRule type="containsText" dxfId="1110" priority="102" operator="containsText" text="in Abklärung">
      <formula>NOT(ISERROR(SEARCH("in Abklärung",X35)))</formula>
    </cfRule>
    <cfRule type="containsText" dxfId="1109" priority="103" operator="containsText" text="i.O.">
      <formula>NOT(ISERROR(SEARCH("i.O.",X35)))</formula>
    </cfRule>
    <cfRule type="containsText" dxfId="1108" priority="104" operator="containsText" text="korrigiert">
      <formula>NOT(ISERROR(SEARCH("korrigiert",X35)))</formula>
    </cfRule>
  </conditionalFormatting>
  <conditionalFormatting sqref="V35">
    <cfRule type="containsText" dxfId="1107" priority="97" operator="containsText" text="nicht i.O.">
      <formula>NOT(ISERROR(SEARCH("nicht i.O.",V35)))</formula>
    </cfRule>
    <cfRule type="containsText" dxfId="1106" priority="98" operator="containsText" text="in Abklärung">
      <formula>NOT(ISERROR(SEARCH("in Abklärung",V35)))</formula>
    </cfRule>
    <cfRule type="containsText" dxfId="1105" priority="99" operator="containsText" text="i.O.">
      <formula>NOT(ISERROR(SEARCH("i.O.",V35)))</formula>
    </cfRule>
    <cfRule type="containsText" dxfId="1104" priority="100" operator="containsText" text="korrigiert">
      <formula>NOT(ISERROR(SEARCH("korrigiert",V35)))</formula>
    </cfRule>
  </conditionalFormatting>
  <conditionalFormatting sqref="X38">
    <cfRule type="containsText" dxfId="1103" priority="93" operator="containsText" text="nicht i.O.">
      <formula>NOT(ISERROR(SEARCH("nicht i.O.",X38)))</formula>
    </cfRule>
    <cfRule type="containsText" dxfId="1102" priority="94" operator="containsText" text="in Abklärung">
      <formula>NOT(ISERROR(SEARCH("in Abklärung",X38)))</formula>
    </cfRule>
    <cfRule type="containsText" dxfId="1101" priority="95" operator="containsText" text="i.O.">
      <formula>NOT(ISERROR(SEARCH("i.O.",X38)))</formula>
    </cfRule>
    <cfRule type="containsText" dxfId="1100" priority="96" operator="containsText" text="korrigiert">
      <formula>NOT(ISERROR(SEARCH("korrigiert",X38)))</formula>
    </cfRule>
  </conditionalFormatting>
  <conditionalFormatting sqref="V38">
    <cfRule type="containsText" dxfId="1099" priority="89" operator="containsText" text="nicht i.O.">
      <formula>NOT(ISERROR(SEARCH("nicht i.O.",V38)))</formula>
    </cfRule>
    <cfRule type="containsText" dxfId="1098" priority="90" operator="containsText" text="in Abklärung">
      <formula>NOT(ISERROR(SEARCH("in Abklärung",V38)))</formula>
    </cfRule>
    <cfRule type="containsText" dxfId="1097" priority="91" operator="containsText" text="i.O.">
      <formula>NOT(ISERROR(SEARCH("i.O.",V38)))</formula>
    </cfRule>
    <cfRule type="containsText" dxfId="1096" priority="92" operator="containsText" text="korrigiert">
      <formula>NOT(ISERROR(SEARCH("korrigiert",V38)))</formula>
    </cfRule>
  </conditionalFormatting>
  <conditionalFormatting sqref="X39">
    <cfRule type="containsText" dxfId="1095" priority="85" operator="containsText" text="nicht i.O.">
      <formula>NOT(ISERROR(SEARCH("nicht i.O.",X39)))</formula>
    </cfRule>
    <cfRule type="containsText" dxfId="1094" priority="86" operator="containsText" text="in Abklärung">
      <formula>NOT(ISERROR(SEARCH("in Abklärung",X39)))</formula>
    </cfRule>
    <cfRule type="containsText" dxfId="1093" priority="87" operator="containsText" text="i.O.">
      <formula>NOT(ISERROR(SEARCH("i.O.",X39)))</formula>
    </cfRule>
    <cfRule type="containsText" dxfId="1092" priority="88" operator="containsText" text="korrigiert">
      <formula>NOT(ISERROR(SEARCH("korrigiert",X39)))</formula>
    </cfRule>
  </conditionalFormatting>
  <conditionalFormatting sqref="V39">
    <cfRule type="containsText" dxfId="1091" priority="81" operator="containsText" text="nicht i.O.">
      <formula>NOT(ISERROR(SEARCH("nicht i.O.",V39)))</formula>
    </cfRule>
    <cfRule type="containsText" dxfId="1090" priority="82" operator="containsText" text="in Abklärung">
      <formula>NOT(ISERROR(SEARCH("in Abklärung",V39)))</formula>
    </cfRule>
    <cfRule type="containsText" dxfId="1089" priority="83" operator="containsText" text="i.O.">
      <formula>NOT(ISERROR(SEARCH("i.O.",V39)))</formula>
    </cfRule>
    <cfRule type="containsText" dxfId="1088" priority="84" operator="containsText" text="korrigiert">
      <formula>NOT(ISERROR(SEARCH("korrigiert",V39)))</formula>
    </cfRule>
  </conditionalFormatting>
  <conditionalFormatting sqref="X40:X45">
    <cfRule type="containsText" dxfId="1087" priority="77" operator="containsText" text="nicht i.O.">
      <formula>NOT(ISERROR(SEARCH("nicht i.O.",X40)))</formula>
    </cfRule>
    <cfRule type="containsText" dxfId="1086" priority="78" operator="containsText" text="in Abklärung">
      <formula>NOT(ISERROR(SEARCH("in Abklärung",X40)))</formula>
    </cfRule>
    <cfRule type="containsText" dxfId="1085" priority="79" operator="containsText" text="i.O.">
      <formula>NOT(ISERROR(SEARCH("i.O.",X40)))</formula>
    </cfRule>
    <cfRule type="containsText" dxfId="1084" priority="80" operator="containsText" text="korrigiert">
      <formula>NOT(ISERROR(SEARCH("korrigiert",X40)))</formula>
    </cfRule>
  </conditionalFormatting>
  <conditionalFormatting sqref="V40:V45">
    <cfRule type="containsText" dxfId="1083" priority="73" operator="containsText" text="nicht i.O.">
      <formula>NOT(ISERROR(SEARCH("nicht i.O.",V40)))</formula>
    </cfRule>
    <cfRule type="containsText" dxfId="1082" priority="74" operator="containsText" text="in Abklärung">
      <formula>NOT(ISERROR(SEARCH("in Abklärung",V40)))</formula>
    </cfRule>
    <cfRule type="containsText" dxfId="1081" priority="75" operator="containsText" text="i.O.">
      <formula>NOT(ISERROR(SEARCH("i.O.",V40)))</formula>
    </cfRule>
    <cfRule type="containsText" dxfId="1080" priority="76" operator="containsText" text="korrigiert">
      <formula>NOT(ISERROR(SEARCH("korrigiert",V40)))</formula>
    </cfRule>
  </conditionalFormatting>
  <conditionalFormatting sqref="X48">
    <cfRule type="containsText" dxfId="1079" priority="69" operator="containsText" text="nicht i.O.">
      <formula>NOT(ISERROR(SEARCH("nicht i.O.",X48)))</formula>
    </cfRule>
    <cfRule type="containsText" dxfId="1078" priority="70" operator="containsText" text="in Abklärung">
      <formula>NOT(ISERROR(SEARCH("in Abklärung",X48)))</formula>
    </cfRule>
    <cfRule type="containsText" dxfId="1077" priority="71" operator="containsText" text="i.O.">
      <formula>NOT(ISERROR(SEARCH("i.O.",X48)))</formula>
    </cfRule>
    <cfRule type="containsText" dxfId="1076" priority="72" operator="containsText" text="korrigiert">
      <formula>NOT(ISERROR(SEARCH("korrigiert",X48)))</formula>
    </cfRule>
  </conditionalFormatting>
  <conditionalFormatting sqref="V48">
    <cfRule type="containsText" dxfId="1075" priority="65" operator="containsText" text="nicht i.O.">
      <formula>NOT(ISERROR(SEARCH("nicht i.O.",V48)))</formula>
    </cfRule>
    <cfRule type="containsText" dxfId="1074" priority="66" operator="containsText" text="in Abklärung">
      <formula>NOT(ISERROR(SEARCH("in Abklärung",V48)))</formula>
    </cfRule>
    <cfRule type="containsText" dxfId="1073" priority="67" operator="containsText" text="i.O.">
      <formula>NOT(ISERROR(SEARCH("i.O.",V48)))</formula>
    </cfRule>
    <cfRule type="containsText" dxfId="1072" priority="68" operator="containsText" text="korrigiert">
      <formula>NOT(ISERROR(SEARCH("korrigiert",V48)))</formula>
    </cfRule>
  </conditionalFormatting>
  <conditionalFormatting sqref="X49:X53">
    <cfRule type="containsText" dxfId="1071" priority="61" operator="containsText" text="nicht i.O.">
      <formula>NOT(ISERROR(SEARCH("nicht i.O.",X49)))</formula>
    </cfRule>
    <cfRule type="containsText" dxfId="1070" priority="62" operator="containsText" text="in Abklärung">
      <formula>NOT(ISERROR(SEARCH("in Abklärung",X49)))</formula>
    </cfRule>
    <cfRule type="containsText" dxfId="1069" priority="63" operator="containsText" text="i.O.">
      <formula>NOT(ISERROR(SEARCH("i.O.",X49)))</formula>
    </cfRule>
    <cfRule type="containsText" dxfId="1068" priority="64" operator="containsText" text="korrigiert">
      <formula>NOT(ISERROR(SEARCH("korrigiert",X49)))</formula>
    </cfRule>
  </conditionalFormatting>
  <conditionalFormatting sqref="V49:V53">
    <cfRule type="containsText" dxfId="1067" priority="57" operator="containsText" text="nicht i.O.">
      <formula>NOT(ISERROR(SEARCH("nicht i.O.",V49)))</formula>
    </cfRule>
    <cfRule type="containsText" dxfId="1066" priority="58" operator="containsText" text="in Abklärung">
      <formula>NOT(ISERROR(SEARCH("in Abklärung",V49)))</formula>
    </cfRule>
    <cfRule type="containsText" dxfId="1065" priority="59" operator="containsText" text="i.O.">
      <formula>NOT(ISERROR(SEARCH("i.O.",V49)))</formula>
    </cfRule>
    <cfRule type="containsText" dxfId="1064" priority="60" operator="containsText" text="korrigiert">
      <formula>NOT(ISERROR(SEARCH("korrigiert",V49)))</formula>
    </cfRule>
  </conditionalFormatting>
  <conditionalFormatting sqref="X56:X59">
    <cfRule type="containsText" dxfId="1063" priority="53" operator="containsText" text="nicht i.O.">
      <formula>NOT(ISERROR(SEARCH("nicht i.O.",X56)))</formula>
    </cfRule>
    <cfRule type="containsText" dxfId="1062" priority="54" operator="containsText" text="in Abklärung">
      <formula>NOT(ISERROR(SEARCH("in Abklärung",X56)))</formula>
    </cfRule>
    <cfRule type="containsText" dxfId="1061" priority="55" operator="containsText" text="i.O.">
      <formula>NOT(ISERROR(SEARCH("i.O.",X56)))</formula>
    </cfRule>
    <cfRule type="containsText" dxfId="1060" priority="56" operator="containsText" text="korrigiert">
      <formula>NOT(ISERROR(SEARCH("korrigiert",X56)))</formula>
    </cfRule>
  </conditionalFormatting>
  <conditionalFormatting sqref="V56:V59">
    <cfRule type="containsText" dxfId="1059" priority="49" operator="containsText" text="nicht i.O.">
      <formula>NOT(ISERROR(SEARCH("nicht i.O.",V56)))</formula>
    </cfRule>
    <cfRule type="containsText" dxfId="1058" priority="50" operator="containsText" text="in Abklärung">
      <formula>NOT(ISERROR(SEARCH("in Abklärung",V56)))</formula>
    </cfRule>
    <cfRule type="containsText" dxfId="1057" priority="51" operator="containsText" text="i.O.">
      <formula>NOT(ISERROR(SEARCH("i.O.",V56)))</formula>
    </cfRule>
    <cfRule type="containsText" dxfId="1056" priority="52" operator="containsText" text="korrigiert">
      <formula>NOT(ISERROR(SEARCH("korrigiert",V56)))</formula>
    </cfRule>
  </conditionalFormatting>
  <conditionalFormatting sqref="X62:X74">
    <cfRule type="containsText" dxfId="1055" priority="45" operator="containsText" text="nicht i.O.">
      <formula>NOT(ISERROR(SEARCH("nicht i.O.",X62)))</formula>
    </cfRule>
    <cfRule type="containsText" dxfId="1054" priority="46" operator="containsText" text="in Abklärung">
      <formula>NOT(ISERROR(SEARCH("in Abklärung",X62)))</formula>
    </cfRule>
    <cfRule type="containsText" dxfId="1053" priority="47" operator="containsText" text="i.O.">
      <formula>NOT(ISERROR(SEARCH("i.O.",X62)))</formula>
    </cfRule>
    <cfRule type="containsText" dxfId="1052" priority="48" operator="containsText" text="korrigiert">
      <formula>NOT(ISERROR(SEARCH("korrigiert",X62)))</formula>
    </cfRule>
  </conditionalFormatting>
  <conditionalFormatting sqref="V62:V74">
    <cfRule type="containsText" dxfId="1051" priority="41" operator="containsText" text="nicht i.O.">
      <formula>NOT(ISERROR(SEARCH("nicht i.O.",V62)))</formula>
    </cfRule>
    <cfRule type="containsText" dxfId="1050" priority="42" operator="containsText" text="in Abklärung">
      <formula>NOT(ISERROR(SEARCH("in Abklärung",V62)))</formula>
    </cfRule>
    <cfRule type="containsText" dxfId="1049" priority="43" operator="containsText" text="i.O.">
      <formula>NOT(ISERROR(SEARCH("i.O.",V62)))</formula>
    </cfRule>
    <cfRule type="containsText" dxfId="1048" priority="44" operator="containsText" text="korrigiert">
      <formula>NOT(ISERROR(SEARCH("korrigiert",V62)))</formula>
    </cfRule>
  </conditionalFormatting>
  <conditionalFormatting sqref="X77:X83">
    <cfRule type="containsText" dxfId="1047" priority="37" operator="containsText" text="nicht i.O.">
      <formula>NOT(ISERROR(SEARCH("nicht i.O.",X77)))</formula>
    </cfRule>
    <cfRule type="containsText" dxfId="1046" priority="38" operator="containsText" text="in Abklärung">
      <formula>NOT(ISERROR(SEARCH("in Abklärung",X77)))</formula>
    </cfRule>
    <cfRule type="containsText" dxfId="1045" priority="39" operator="containsText" text="i.O.">
      <formula>NOT(ISERROR(SEARCH("i.O.",X77)))</formula>
    </cfRule>
    <cfRule type="containsText" dxfId="1044" priority="40" operator="containsText" text="korrigiert">
      <formula>NOT(ISERROR(SEARCH("korrigiert",X77)))</formula>
    </cfRule>
  </conditionalFormatting>
  <conditionalFormatting sqref="V77:V83">
    <cfRule type="containsText" dxfId="1043" priority="33" operator="containsText" text="nicht i.O.">
      <formula>NOT(ISERROR(SEARCH("nicht i.O.",V77)))</formula>
    </cfRule>
    <cfRule type="containsText" dxfId="1042" priority="34" operator="containsText" text="in Abklärung">
      <formula>NOT(ISERROR(SEARCH("in Abklärung",V77)))</formula>
    </cfRule>
    <cfRule type="containsText" dxfId="1041" priority="35" operator="containsText" text="i.O.">
      <formula>NOT(ISERROR(SEARCH("i.O.",V77)))</formula>
    </cfRule>
    <cfRule type="containsText" dxfId="1040" priority="36" operator="containsText" text="korrigiert">
      <formula>NOT(ISERROR(SEARCH("korrigiert",V77)))</formula>
    </cfRule>
  </conditionalFormatting>
  <conditionalFormatting sqref="X87">
    <cfRule type="containsText" dxfId="1039" priority="29" operator="containsText" text="nicht i.O.">
      <formula>NOT(ISERROR(SEARCH("nicht i.O.",X87)))</formula>
    </cfRule>
    <cfRule type="containsText" dxfId="1038" priority="30" operator="containsText" text="in Abklärung">
      <formula>NOT(ISERROR(SEARCH("in Abklärung",X87)))</formula>
    </cfRule>
    <cfRule type="containsText" dxfId="1037" priority="31" operator="containsText" text="i.O.">
      <formula>NOT(ISERROR(SEARCH("i.O.",X87)))</formula>
    </cfRule>
    <cfRule type="containsText" dxfId="1036" priority="32" operator="containsText" text="korrigiert">
      <formula>NOT(ISERROR(SEARCH("korrigiert",X87)))</formula>
    </cfRule>
  </conditionalFormatting>
  <conditionalFormatting sqref="V87">
    <cfRule type="containsText" dxfId="1035" priority="25" operator="containsText" text="nicht i.O.">
      <formula>NOT(ISERROR(SEARCH("nicht i.O.",V87)))</formula>
    </cfRule>
    <cfRule type="containsText" dxfId="1034" priority="26" operator="containsText" text="in Abklärung">
      <formula>NOT(ISERROR(SEARCH("in Abklärung",V87)))</formula>
    </cfRule>
    <cfRule type="containsText" dxfId="1033" priority="27" operator="containsText" text="i.O.">
      <formula>NOT(ISERROR(SEARCH("i.O.",V87)))</formula>
    </cfRule>
    <cfRule type="containsText" dxfId="1032" priority="28" operator="containsText" text="korrigiert">
      <formula>NOT(ISERROR(SEARCH("korrigiert",V87)))</formula>
    </cfRule>
  </conditionalFormatting>
  <conditionalFormatting sqref="X90:X96">
    <cfRule type="containsText" dxfId="1031" priority="21" operator="containsText" text="nicht i.O.">
      <formula>NOT(ISERROR(SEARCH("nicht i.O.",X90)))</formula>
    </cfRule>
    <cfRule type="containsText" dxfId="1030" priority="22" operator="containsText" text="in Abklärung">
      <formula>NOT(ISERROR(SEARCH("in Abklärung",X90)))</formula>
    </cfRule>
    <cfRule type="containsText" dxfId="1029" priority="23" operator="containsText" text="i.O.">
      <formula>NOT(ISERROR(SEARCH("i.O.",X90)))</formula>
    </cfRule>
    <cfRule type="containsText" dxfId="1028" priority="24" operator="containsText" text="korrigiert">
      <formula>NOT(ISERROR(SEARCH("korrigiert",X90)))</formula>
    </cfRule>
  </conditionalFormatting>
  <conditionalFormatting sqref="V90:V96">
    <cfRule type="containsText" dxfId="1027" priority="17" operator="containsText" text="nicht i.O.">
      <formula>NOT(ISERROR(SEARCH("nicht i.O.",V90)))</formula>
    </cfRule>
    <cfRule type="containsText" dxfId="1026" priority="18" operator="containsText" text="in Abklärung">
      <formula>NOT(ISERROR(SEARCH("in Abklärung",V90)))</formula>
    </cfRule>
    <cfRule type="containsText" dxfId="1025" priority="19" operator="containsText" text="i.O.">
      <formula>NOT(ISERROR(SEARCH("i.O.",V90)))</formula>
    </cfRule>
    <cfRule type="containsText" dxfId="1024" priority="20" operator="containsText" text="korrigiert">
      <formula>NOT(ISERROR(SEARCH("korrigiert",V90)))</formula>
    </cfRule>
  </conditionalFormatting>
  <conditionalFormatting sqref="X98">
    <cfRule type="containsText" dxfId="1023" priority="13" operator="containsText" text="nicht i.O.">
      <formula>NOT(ISERROR(SEARCH("nicht i.O.",X98)))</formula>
    </cfRule>
    <cfRule type="containsText" dxfId="1022" priority="14" operator="containsText" text="in Abklärung">
      <formula>NOT(ISERROR(SEARCH("in Abklärung",X98)))</formula>
    </cfRule>
    <cfRule type="containsText" dxfId="1021" priority="15" operator="containsText" text="i.O.">
      <formula>NOT(ISERROR(SEARCH("i.O.",X98)))</formula>
    </cfRule>
    <cfRule type="containsText" dxfId="1020" priority="16" operator="containsText" text="korrigiert">
      <formula>NOT(ISERROR(SEARCH("korrigiert",X98)))</formula>
    </cfRule>
  </conditionalFormatting>
  <conditionalFormatting sqref="V98">
    <cfRule type="containsText" dxfId="1019" priority="9" operator="containsText" text="nicht i.O.">
      <formula>NOT(ISERROR(SEARCH("nicht i.O.",V98)))</formula>
    </cfRule>
    <cfRule type="containsText" dxfId="1018" priority="10" operator="containsText" text="in Abklärung">
      <formula>NOT(ISERROR(SEARCH("in Abklärung",V98)))</formula>
    </cfRule>
    <cfRule type="containsText" dxfId="1017" priority="11" operator="containsText" text="i.O.">
      <formula>NOT(ISERROR(SEARCH("i.O.",V98)))</formula>
    </cfRule>
    <cfRule type="containsText" dxfId="1016" priority="12" operator="containsText" text="korrigiert">
      <formula>NOT(ISERROR(SEARCH("korrigiert",V98)))</formula>
    </cfRule>
  </conditionalFormatting>
  <conditionalFormatting sqref="X100">
    <cfRule type="containsText" dxfId="1015" priority="5" operator="containsText" text="nicht i.O.">
      <formula>NOT(ISERROR(SEARCH("nicht i.O.",X100)))</formula>
    </cfRule>
    <cfRule type="containsText" dxfId="1014" priority="6" operator="containsText" text="in Abklärung">
      <formula>NOT(ISERROR(SEARCH("in Abklärung",X100)))</formula>
    </cfRule>
    <cfRule type="containsText" dxfId="1013" priority="7" operator="containsText" text="i.O.">
      <formula>NOT(ISERROR(SEARCH("i.O.",X100)))</formula>
    </cfRule>
    <cfRule type="containsText" dxfId="1012" priority="8" operator="containsText" text="korrigiert">
      <formula>NOT(ISERROR(SEARCH("korrigiert",X100)))</formula>
    </cfRule>
  </conditionalFormatting>
  <conditionalFormatting sqref="V100">
    <cfRule type="containsText" dxfId="1011" priority="1" operator="containsText" text="nicht i.O.">
      <formula>NOT(ISERROR(SEARCH("nicht i.O.",V100)))</formula>
    </cfRule>
    <cfRule type="containsText" dxfId="1010" priority="2" operator="containsText" text="in Abklärung">
      <formula>NOT(ISERROR(SEARCH("in Abklärung",V100)))</formula>
    </cfRule>
    <cfRule type="containsText" dxfId="1009" priority="3" operator="containsText" text="i.O.">
      <formula>NOT(ISERROR(SEARCH("i.O.",V100)))</formula>
    </cfRule>
    <cfRule type="containsText" dxfId="1008" priority="4" operator="containsText" text="korrigiert">
      <formula>NOT(ISERROR(SEARCH("korrigiert",V100)))</formula>
    </cfRule>
  </conditionalFormatting>
  <dataValidations count="6">
    <dataValidation type="date" operator="lessThan" allowBlank="1" showInputMessage="1" showErrorMessage="1" sqref="D21" xr:uid="{51C09F40-02E8-499F-A14E-03A85A7460B8}">
      <formula1>44197</formula1>
    </dataValidation>
    <dataValidation type="list" allowBlank="1" showInputMessage="1" showErrorMessage="1" sqref="X16:X17 X13 X101" xr:uid="{B95D4AC5-C052-40F0-89D1-1E0F84C67C6E}">
      <formula1>"',i.O.,in Abklärung,nicht i.O.,korrigiert"</formula1>
    </dataValidation>
    <dataValidation type="date" operator="greaterThan" allowBlank="1" showInputMessage="1" showErrorMessage="1" sqref="D44:G44" xr:uid="{922DABB2-CC2A-4AF5-A545-9AEF5829FF5C}">
      <formula1>42370</formula1>
    </dataValidation>
    <dataValidation type="date" operator="greaterThan" allowBlank="1" showInputMessage="1" showErrorMessage="1" sqref="D22:G22" xr:uid="{21A538F2-CC87-4BBE-BDBF-65E9FD6B85F7}">
      <formula1>D21</formula1>
    </dataValidation>
    <dataValidation type="date" operator="lessThan" allowBlank="1" showInputMessage="1" showErrorMessage="1" sqref="E21:G21" xr:uid="{F322C120-DDCE-4A8F-8408-F356C27D1E60}">
      <formula1>43101</formula1>
    </dataValidation>
    <dataValidation type="list" allowBlank="1" showInputMessage="1" showErrorMessage="1" sqref="K70:L72" xr:uid="{75F4E921-D7A4-42EC-80EE-6084142220B3}">
      <formula1>Ausw.KWTyp</formula1>
    </dataValidation>
  </dataValidations>
  <hyperlinks>
    <hyperlink ref="L80:P80" r:id="rId1" display="download" xr:uid="{EF4D1402-8360-45EA-A104-BD402AB1A456}"/>
    <hyperlink ref="H66:L66" r:id="rId2" display="download" xr:uid="{CBB18AEC-0672-447C-905B-B7CE02C7D9C2}"/>
  </hyperlinks>
  <pageMargins left="0.70866141732283472" right="0.70866141732283472" top="0.78740157480314965" bottom="0.78740157480314965" header="0.31496062992125984" footer="0.31496062992125984"/>
  <pageSetup paperSize="8" scale="67" fitToHeight="0" orientation="landscape" r:id="rId3"/>
  <headerFooter>
    <oddHeader>&amp;LBFE-MP&amp;C &amp;A&amp;R&amp;D</oddHeader>
    <oddFooter>&amp;L&amp;F, &amp;T&amp;RS. &amp;P / &amp;N</oddFooter>
  </headerFooter>
  <drawing r:id="rId4"/>
  <legacyDrawing r:id="rId5"/>
  <controls>
    <mc:AlternateContent xmlns:mc="http://schemas.openxmlformats.org/markup-compatibility/2006">
      <mc:Choice Requires="x14">
        <control shapeId="131074" r:id="rId6" name="CheckBox2">
          <controlPr locked="0" defaultSize="0" autoLine="0" r:id="rId7">
            <anchor moveWithCells="1">
              <from>
                <xdr:col>2</xdr:col>
                <xdr:colOff>247650</xdr:colOff>
                <xdr:row>4</xdr:row>
                <xdr:rowOff>107950</xdr:rowOff>
              </from>
              <to>
                <xdr:col>2</xdr:col>
                <xdr:colOff>400050</xdr:colOff>
                <xdr:row>4</xdr:row>
                <xdr:rowOff>292100</xdr:rowOff>
              </to>
            </anchor>
          </controlPr>
        </control>
      </mc:Choice>
      <mc:Fallback>
        <control shapeId="131074" r:id="rId6" name="CheckBox2"/>
      </mc:Fallback>
    </mc:AlternateContent>
    <mc:AlternateContent xmlns:mc="http://schemas.openxmlformats.org/markup-compatibility/2006">
      <mc:Choice Requires="x14">
        <control shapeId="131073" r:id="rId8" name="CheckBox1">
          <controlPr locked="0" defaultSize="0" autoLine="0" r:id="rId9">
            <anchor moveWithCells="1">
              <from>
                <xdr:col>11</xdr:col>
                <xdr:colOff>304800</xdr:colOff>
                <xdr:row>14</xdr:row>
                <xdr:rowOff>57150</xdr:rowOff>
              </from>
              <to>
                <xdr:col>11</xdr:col>
                <xdr:colOff>476250</xdr:colOff>
                <xdr:row>14</xdr:row>
                <xdr:rowOff>209550</xdr:rowOff>
              </to>
            </anchor>
          </controlPr>
        </control>
      </mc:Choice>
      <mc:Fallback>
        <control shapeId="131073" r:id="rId8" name="CheckBox1"/>
      </mc:Fallback>
    </mc:AlternateContent>
  </controls>
  <extLst>
    <ext xmlns:x14="http://schemas.microsoft.com/office/spreadsheetml/2009/9/main" uri="{CCE6A557-97BC-4b89-ADB6-D9C93CAAB3DF}">
      <x14:dataValidations xmlns:xm="http://schemas.microsoft.com/office/excel/2006/main" count="13">
        <x14:dataValidation type="list" allowBlank="1" showInputMessage="1" showErrorMessage="1" xr:uid="{295BD820-7511-458A-8DBA-A2B617B0852D}">
          <x14:formula1>
            <xm:f>Dropdown!$AI$6:$AI$135</xm:f>
          </x14:formula1>
          <xm:sqref>B14</xm:sqref>
        </x14:dataValidation>
        <x14:dataValidation type="list" allowBlank="1" showInputMessage="1" showErrorMessage="1" xr:uid="{ACCAD562-4034-4EC2-A070-A1547CC14402}">
          <x14:formula1>
            <xm:f>OFFSET(Dropdown!$AS$7:$AU$19,0,'Informazioni generali'!$B$4-1,4,1)</xm:f>
          </x14:formula1>
          <xm:sqref>X18:X24 X26 X31:X32 X34:X35 X38:X45 X48:X53 X56:X59 X100 X77:X83 X87 X90:X96 X98 X62:X74</xm:sqref>
        </x14:dataValidation>
        <x14:dataValidation type="list" allowBlank="1" showInputMessage="1" showErrorMessage="1" xr:uid="{BC17EC46-2479-451C-80C9-5555C879FFB3}">
          <x14:formula1>
            <xm:f>OFFSET(Dropdown!$AP$7:$AR$19,0,'Informazioni generali'!$B$4-1,3,1)</xm:f>
          </x14:formula1>
          <xm:sqref>V13:V15 V18:V24 V26 V31:V32 V34:V35 V38:V45 V48:V53 V56:V59 V100 V77:V83 V87 V90:V96 V98 V62:V74</xm:sqref>
        </x14:dataValidation>
        <x14:dataValidation type="list" allowBlank="1" showInputMessage="1" showErrorMessage="1" xr:uid="{4C7CE06C-C15D-4BB3-BE07-D9ABD44A4421}">
          <x14:formula1>
            <xm:f>OFFSET(Dropdown!$P$7:$R$10,0,'Informazioni generali'!$B$4-1,4,1)</xm:f>
          </x14:formula1>
          <xm:sqref>D77</xm:sqref>
        </x14:dataValidation>
        <x14:dataValidation type="list" allowBlank="1" showInputMessage="1" showErrorMessage="1" xr:uid="{CD24533E-39CE-4AEB-A2F8-0B3CFE2E1BEF}">
          <x14:formula1>
            <xm:f>OFFSET(Dropdown!$D$7:$F$8,0,'Informazioni generali'!$B$4-1,2,1)</xm:f>
          </x14:formula1>
          <xm:sqref>H50:Q50 H56:Q56</xm:sqref>
        </x14:dataValidation>
        <x14:dataValidation type="list" allowBlank="1" showInputMessage="1" showErrorMessage="1" xr:uid="{1CD87DAF-07FD-4FB2-93D2-CF7451C0A988}">
          <x14:formula1>
            <xm:f>OFFSET(Dropdown!$M$7:$O$11,0,'Informazioni generali'!$B$4-1,5,1)</xm:f>
          </x14:formula1>
          <xm:sqref>D45</xm:sqref>
        </x14:dataValidation>
        <x14:dataValidation type="list" allowBlank="1" showInputMessage="1" showErrorMessage="1" xr:uid="{89CF8535-0573-4D6D-9504-54090C1A9677}">
          <x14:formula1>
            <xm:f>OFFSET(Dropdown!$A$7:$C$9,0,'Informazioni generali'!$B$4-1,3,1)</xm:f>
          </x14:formula1>
          <xm:sqref>D42</xm:sqref>
        </x14:dataValidation>
        <x14:dataValidation type="list" allowBlank="1" showInputMessage="1" showErrorMessage="1" xr:uid="{D9645548-AE09-4943-BC93-069CA41F11DE}">
          <x14:formula1>
            <xm:f>OFFSET(Dropdown!$G$7:$I$11,0,'Informazioni generali'!$B$4-1,5,1)</xm:f>
          </x14:formula1>
          <xm:sqref>D20</xm:sqref>
        </x14:dataValidation>
        <x14:dataValidation type="list" allowBlank="1" showInputMessage="1" showErrorMessage="1" xr:uid="{DB45CA15-E059-45FD-A3E1-95B45BEFC8DA}">
          <x14:formula1>
            <xm:f>Dropdown!$AP$7:$AP$9</xm:f>
          </x14:formula1>
          <xm:sqref>V84:V86 V33 V54:V55 V36:V37 V25 V27:V30 V97 V99 V101:V102</xm:sqref>
        </x14:dataValidation>
        <x14:dataValidation type="list" allowBlank="1" showInputMessage="1" showErrorMessage="1" xr:uid="{CD4FBFB2-AC49-4934-BED7-927B69A04AFE}">
          <x14:formula1>
            <xm:f>Dropdown!$P$7:$P$10</xm:f>
          </x14:formula1>
          <xm:sqref>E77:K77</xm:sqref>
        </x14:dataValidation>
        <x14:dataValidation type="list" allowBlank="1" showInputMessage="1" showErrorMessage="1" xr:uid="{A4365A9C-46E4-4C93-BE6F-92E99B888173}">
          <x14:formula1>
            <xm:f>Dropdown!$G$7:$G$11</xm:f>
          </x14:formula1>
          <xm:sqref>E20:G20</xm:sqref>
        </x14:dataValidation>
        <x14:dataValidation type="list" allowBlank="1" showInputMessage="1" showErrorMessage="1" xr:uid="{9C053BA9-A9D3-4EA9-9F31-420408338510}">
          <x14:formula1>
            <xm:f>Dropdown!$A$7:$A$9</xm:f>
          </x14:formula1>
          <xm:sqref>E42:G42</xm:sqref>
        </x14:dataValidation>
        <x14:dataValidation type="list" allowBlank="1" showInputMessage="1" showErrorMessage="1" xr:uid="{521FBD41-7BB1-4954-9DD1-E9FB58928ECA}">
          <x14:formula1>
            <xm:f>Dropdown!$M$7:$M$11</xm:f>
          </x14:formula1>
          <xm:sqref>E45:G45</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5FB2AA-B33F-4245-A047-E074CBE79CB7}">
  <sheetPr codeName="Tabelle13">
    <tabColor theme="7" tint="0.39997558519241921"/>
    <pageSetUpPr fitToPage="1"/>
  </sheetPr>
  <dimension ref="A1:AC131"/>
  <sheetViews>
    <sheetView zoomScale="85" zoomScaleNormal="85" workbookViewId="0">
      <selection activeCell="M13" sqref="M13:U15"/>
    </sheetView>
  </sheetViews>
  <sheetFormatPr baseColWidth="10" defaultColWidth="11.453125" defaultRowHeight="12.5" outlineLevelCol="1" x14ac:dyDescent="0.25"/>
  <cols>
    <col min="1" max="1" width="11" customWidth="1"/>
    <col min="2" max="2" width="40.54296875" style="23" customWidth="1"/>
    <col min="3" max="3" width="10.54296875" style="23" customWidth="1"/>
    <col min="4" max="4" width="18.54296875" style="23" customWidth="1"/>
    <col min="5" max="7" width="18.54296875" style="23" hidden="1" customWidth="1"/>
    <col min="8" max="9" width="13.26953125" style="23" customWidth="1"/>
    <col min="10" max="10" width="13.453125" customWidth="1"/>
    <col min="11" max="11" width="13.54296875" customWidth="1"/>
    <col min="12" max="14" width="11.7265625" customWidth="1"/>
    <col min="15" max="15" width="13" customWidth="1"/>
    <col min="16" max="17" width="11.7265625" customWidth="1"/>
    <col min="18" max="18" width="12.54296875" customWidth="1"/>
    <col min="19" max="19" width="14.7265625" customWidth="1"/>
    <col min="20" max="20" width="11.54296875" customWidth="1"/>
    <col min="21" max="21" width="16.453125" customWidth="1"/>
    <col min="22" max="23" width="16.453125" hidden="1" customWidth="1" outlineLevel="1"/>
    <col min="24" max="24" width="11.453125" hidden="1" customWidth="1" outlineLevel="1"/>
    <col min="25" max="25" width="23.54296875" hidden="1" customWidth="1" outlineLevel="1"/>
    <col min="26" max="26" width="5.54296875" customWidth="1" collapsed="1"/>
    <col min="27" max="27" width="8.54296875" hidden="1" customWidth="1"/>
  </cols>
  <sheetData>
    <row r="1" spans="1:29" ht="20" x14ac:dyDescent="0.4">
      <c r="A1" s="441" t="str">
        <f ca="1">IF(B14=Dropdown!$AI$6,A2,VLOOKUP(B14,Dropdown!$AI$6:$AI$136,1,FALSE))</f>
        <v>IE4</v>
      </c>
      <c r="B1" s="442"/>
      <c r="C1" s="443"/>
      <c r="D1" s="443"/>
      <c r="E1" s="442"/>
      <c r="F1" s="442"/>
      <c r="G1" s="442"/>
      <c r="H1" s="442"/>
      <c r="I1" s="442"/>
      <c r="J1" s="49"/>
      <c r="K1" s="49"/>
      <c r="L1" s="49"/>
      <c r="M1" s="49"/>
      <c r="N1" s="49"/>
      <c r="O1" s="49"/>
      <c r="P1" s="49"/>
      <c r="Q1" s="49"/>
      <c r="R1" s="49"/>
      <c r="S1" s="49"/>
      <c r="T1" s="49"/>
      <c r="U1" s="49"/>
      <c r="V1" s="49"/>
      <c r="W1" s="49"/>
      <c r="X1" s="49"/>
      <c r="Y1" s="49"/>
    </row>
    <row r="2" spans="1:29" ht="15.5" x14ac:dyDescent="0.35">
      <c r="A2" s="290" t="str">
        <f ca="1">IF(D17="",IF(B14=Dropdown!$AI$6,CONCATENATE(OFFSET(Sprachen!A369,0,'Informazioni generali'!$B$4-1,1,1),_xlfn.SHEET()-9),VLOOKUP($B$14,Dropdown!$AI$6:$AJ$136,2,FALSE)),D17)</f>
        <v>IE4</v>
      </c>
      <c r="B2" s="23" t="str">
        <f ca="1">CONCATENATE(Richiedente!$A$4,": ",Richiedente!$B$4)</f>
        <v>N. domanda: MP.25.xxx</v>
      </c>
      <c r="C2" s="444"/>
      <c r="D2"/>
      <c r="E2" s="445"/>
      <c r="F2" s="445"/>
      <c r="G2" s="445"/>
      <c r="H2" s="27"/>
      <c r="I2"/>
      <c r="J2" s="27"/>
      <c r="K2" s="27"/>
      <c r="L2" s="27"/>
      <c r="M2" s="27"/>
      <c r="N2" s="27"/>
      <c r="O2" s="27"/>
      <c r="P2" s="27"/>
      <c r="Q2" s="445"/>
      <c r="R2" s="27"/>
      <c r="U2" s="65"/>
      <c r="V2" s="65"/>
      <c r="W2" s="65"/>
    </row>
    <row r="3" spans="1:29" ht="15.5" x14ac:dyDescent="0.35">
      <c r="A3" s="290"/>
      <c r="B3" s="444"/>
      <c r="C3" s="444"/>
      <c r="D3"/>
      <c r="E3" s="445"/>
      <c r="F3" s="445"/>
      <c r="G3" s="445"/>
      <c r="H3" s="27"/>
      <c r="I3" s="446"/>
      <c r="J3" s="27"/>
      <c r="K3" s="27"/>
      <c r="L3" s="27"/>
      <c r="M3" s="27"/>
      <c r="N3" s="27"/>
      <c r="O3" s="27"/>
      <c r="P3" s="27"/>
      <c r="Q3" s="445"/>
      <c r="R3" s="27"/>
      <c r="U3" s="65"/>
      <c r="V3" s="65"/>
      <c r="W3" s="65"/>
    </row>
    <row r="4" spans="1:29" ht="18" x14ac:dyDescent="0.35">
      <c r="A4" s="447" t="str">
        <f ca="1">OFFSET(Sprachen!A351,0,'Informazioni generali'!$B$4-1,1,1)</f>
        <v>Procura e autorizzazione al rilascio di informazioni</v>
      </c>
      <c r="B4"/>
      <c r="C4" s="448"/>
      <c r="D4"/>
      <c r="E4" s="139"/>
      <c r="F4"/>
      <c r="G4" s="142"/>
      <c r="H4"/>
      <c r="I4"/>
    </row>
    <row r="5" spans="1:29" ht="30.75" customHeight="1" x14ac:dyDescent="0.25">
      <c r="B5" s="449" t="str">
        <f ca="1">OFFSET(Sprachen!A352,0,'Informazioni generali'!$B$4-1,1,1)</f>
        <v>Il richiedente è rappresentante di una centrale elettrica</v>
      </c>
      <c r="C5" s="439"/>
      <c r="D5" s="343" t="s">
        <v>1607</v>
      </c>
      <c r="E5"/>
      <c r="F5"/>
      <c r="G5"/>
      <c r="H5" s="666" t="str">
        <f ca="1">OFFSET(Sprachen!A356,0,'Informazioni generali'!$B$4-1,1,1)</f>
        <v xml:space="preserve">Se il richiedente non è la persona autorizzata della centrale, ma ha è coinvolto nella centrale, si prega di non barrare la casella nella cella C5. I dati specifi della centrale elettrica sono automaticamente ripresi dal rappresentante della centrale durante l'analisi della domanda. </v>
      </c>
      <c r="I5" s="666"/>
      <c r="J5" s="666"/>
      <c r="K5" s="666"/>
      <c r="L5" s="666"/>
      <c r="M5" s="666"/>
      <c r="N5" s="666"/>
      <c r="O5" s="666"/>
      <c r="P5" s="666"/>
      <c r="Q5" s="666"/>
      <c r="R5" s="666"/>
      <c r="S5" s="666"/>
      <c r="T5" s="666"/>
      <c r="U5" s="666"/>
    </row>
    <row r="6" spans="1:29" ht="18" customHeight="1" x14ac:dyDescent="0.25">
      <c r="B6" s="664" t="str">
        <f ca="1">OFFSET(Sprachen!A353,0,'Informazioni generali'!$B$4-1,1,1)</f>
        <v>Persona autorizzata a fornire informazioni su questa KW</v>
      </c>
      <c r="C6" s="664"/>
      <c r="D6" s="667" t="str">
        <f ca="1">OFFSET(Sprachen!A357,0,'Informazioni generali'!$B$4-1,1,1)</f>
        <v>Nome</v>
      </c>
      <c r="E6"/>
      <c r="F6"/>
      <c r="G6"/>
      <c r="H6" s="586"/>
      <c r="I6" s="586"/>
      <c r="J6" s="586"/>
      <c r="K6" s="585" t="str">
        <f ca="1">OFFSET(Sprachen!A358,0,'Informazioni generali'!$B$4-1,1,1)</f>
        <v>Organizzazione</v>
      </c>
      <c r="L6" s="586"/>
      <c r="M6" s="586"/>
      <c r="N6" s="586"/>
      <c r="O6" s="585" t="str">
        <f ca="1">OFFSET(Sprachen!A359,0,'Informazioni generali'!$B$4-1,1,1)</f>
        <v>Indirizzo e-mail</v>
      </c>
      <c r="P6" s="586"/>
      <c r="Q6" s="586"/>
      <c r="R6" s="586"/>
      <c r="S6" s="585" t="str">
        <f ca="1">OFFSET(Sprachen!A360,0,'Informazioni generali'!$B$4-1,1,1)</f>
        <v>N. di telefono fisso</v>
      </c>
      <c r="T6" s="586"/>
      <c r="U6" s="586"/>
    </row>
    <row r="7" spans="1:29" ht="17.25" customHeight="1" x14ac:dyDescent="0.25">
      <c r="B7" s="664" t="str">
        <f ca="1">OFFSET(Sprachen!A354,0,'Informazioni generali'!$B$4-1,1,1)</f>
        <v>Persona delegata avente diritto all'informazione</v>
      </c>
      <c r="C7" s="664"/>
      <c r="D7" s="667"/>
      <c r="E7"/>
      <c r="F7"/>
      <c r="G7"/>
      <c r="H7" s="586"/>
      <c r="I7" s="586"/>
      <c r="J7" s="586"/>
      <c r="K7" s="585"/>
      <c r="L7" s="586"/>
      <c r="M7" s="586"/>
      <c r="N7" s="586"/>
      <c r="O7" s="585"/>
      <c r="P7" s="586"/>
      <c r="Q7" s="586"/>
      <c r="R7" s="586"/>
      <c r="S7" s="585"/>
      <c r="T7" s="586"/>
      <c r="U7" s="586"/>
      <c r="V7" s="55"/>
      <c r="Y7" s="55"/>
      <c r="Z7" s="55"/>
      <c r="AA7" s="55"/>
      <c r="AC7" s="97"/>
    </row>
    <row r="8" spans="1:29" ht="39" hidden="1" customHeight="1" x14ac:dyDescent="0.25">
      <c r="B8" s="570" t="str">
        <f ca="1">OFFSET(Sprachen!A355,0,'Informazioni generali'!$B$4-1,1,1)</f>
        <v>Per l'esame della domanda, l'UFE può prendere in consegna i dati e le informazioni del rappresentante autorizzato della centrale:</v>
      </c>
      <c r="C8" s="572"/>
      <c r="D8" s="207" t="str">
        <f ca="1">OFFSET(Sprachen!A361,0,'Informazioni generali'!$B$4-1,1,1)</f>
        <v>N. domanda</v>
      </c>
      <c r="E8" s="44"/>
      <c r="F8" s="44"/>
      <c r="G8" s="44"/>
      <c r="H8" s="665"/>
      <c r="I8" s="665"/>
      <c r="J8" s="665"/>
      <c r="K8" s="207" t="str">
        <f ca="1">OFFSET(Sprachen!A362,0,'Informazioni generali'!$B$4-1,1,1)</f>
        <v>Data</v>
      </c>
      <c r="L8" s="665"/>
      <c r="M8" s="665"/>
      <c r="N8" s="665"/>
    </row>
    <row r="9" spans="1:29" x14ac:dyDescent="0.25">
      <c r="B9"/>
      <c r="C9"/>
      <c r="D9"/>
      <c r="E9"/>
      <c r="F9"/>
      <c r="G9"/>
      <c r="H9"/>
      <c r="I9"/>
    </row>
    <row r="10" spans="1:29" ht="18" x14ac:dyDescent="0.25">
      <c r="A10" s="447" t="str">
        <f ca="1">OFFSET(Sprachen!A363,0,'Informazioni generali'!$B$4-1,1,1)</f>
        <v>A. Dati inerenti all'impianto e alle centrali</v>
      </c>
      <c r="Y10" s="55"/>
      <c r="Z10" s="55"/>
      <c r="AA10" s="55"/>
      <c r="AC10" s="97"/>
    </row>
    <row r="11" spans="1:29" ht="15.5" x14ac:dyDescent="0.35">
      <c r="A11" s="450"/>
      <c r="B11" s="450"/>
      <c r="C11" s="450"/>
      <c r="D11" s="450"/>
      <c r="E11" s="450"/>
      <c r="F11" s="450"/>
      <c r="G11" s="450"/>
      <c r="H11" s="450"/>
      <c r="I11" s="450"/>
      <c r="J11" s="450"/>
      <c r="K11" s="450"/>
      <c r="L11" s="450"/>
      <c r="M11" s="450"/>
      <c r="N11" s="450"/>
      <c r="O11" s="450"/>
      <c r="P11" s="450"/>
      <c r="Q11" s="450"/>
      <c r="R11" s="450"/>
      <c r="S11" s="450"/>
      <c r="T11" s="450"/>
      <c r="U11" s="450"/>
      <c r="V11" s="450"/>
      <c r="W11" s="450"/>
      <c r="X11" s="450"/>
      <c r="Y11" s="450"/>
    </row>
    <row r="12" spans="1:29" ht="26" x14ac:dyDescent="0.25">
      <c r="A12" s="451" t="str">
        <f ca="1">OFFSET(Sprachen!A364,0,'Informazioni generali'!$B$4-1,1,1)</f>
        <v>Codice</v>
      </c>
      <c r="B12" s="653" t="str">
        <f ca="1">OFFSET(Sprachen!A365,0,'Informazioni generali'!$B$4-1,1,1)</f>
        <v>A1. Dati dell'impianto</v>
      </c>
      <c r="C12" s="654"/>
      <c r="D12" s="655"/>
      <c r="E12" s="641" t="s">
        <v>416</v>
      </c>
      <c r="F12" s="642"/>
      <c r="G12" s="643"/>
      <c r="H12" s="682" t="str">
        <f ca="1">OFFSET(Sprachen!A366,0,'Informazioni generali'!$B$4-1,1,1)</f>
        <v>Commenti UFE</v>
      </c>
      <c r="I12" s="683"/>
      <c r="J12" s="683"/>
      <c r="K12" s="683"/>
      <c r="L12" s="684"/>
      <c r="M12" s="648" t="str">
        <f ca="1">OFFSET(Sprachen!A367,0,'Informazioni generali'!$B$4-1,1,1)</f>
        <v>Commenti richiedente</v>
      </c>
      <c r="N12" s="648"/>
      <c r="O12" s="648"/>
      <c r="P12" s="648"/>
      <c r="Q12" s="648"/>
      <c r="R12" s="648"/>
      <c r="S12" s="648"/>
      <c r="T12" s="648"/>
      <c r="U12" s="648"/>
      <c r="V12" s="454" t="str">
        <f ca="1">OFFSET(Sprachen!A511,0,'Informazioni generali'!$B$4-1,1,1)</f>
        <v>Esame plausiblità</v>
      </c>
      <c r="W12" s="455" t="str">
        <f ca="1">OFFSET(Sprachen!A512,0,'Informazioni generali'!$B$4-1,1,1)</f>
        <v>Osservazioni plausibilità</v>
      </c>
      <c r="X12" s="454" t="str">
        <f ca="1">OFFSET(Sprachen!A513,0,'Informazioni generali'!$B$4-1,1,1)</f>
        <v>Esame materiale</v>
      </c>
      <c r="Y12" s="455" t="str">
        <f ca="1">OFFSET(Sprachen!A514,0,'Informazioni generali'!$B$4-1,1,1)</f>
        <v>Commenti esame materiale</v>
      </c>
    </row>
    <row r="13" spans="1:29" ht="20" x14ac:dyDescent="0.25">
      <c r="A13" s="719" t="str">
        <f ca="1">CONCATENATE($A$2," / ",AA14)</f>
        <v>IE4 / 1</v>
      </c>
      <c r="B13" s="457" t="str">
        <f ca="1">OFFSET(Sprachen!A368,0,'Informazioni generali'!$B$4-1,1,1)</f>
        <v>Nome dell'impianto</v>
      </c>
      <c r="C13" s="592"/>
      <c r="D13" s="723" t="str">
        <f ca="1">A2</f>
        <v>IE4</v>
      </c>
      <c r="E13" s="458"/>
      <c r="F13" s="458"/>
      <c r="G13" s="458"/>
      <c r="H13" s="726" t="str">
        <f ca="1">OFFSET(Sprachen!A477,0,'Informazioni generali'!$B$4-1,1,1)</f>
        <v>Si prega dapprima di inserire la produzione di energia nel foglio di calcolo E_prod_Eingabe per questa centrale elettrica! Se il richiedente non è rappresentante della centrale, i dati vengono automaticamente acquisiti dalla centrale elettrica del rappresentante durante la revisione della domanda. Il richiedente deve solo riempire i campi ridotti. Le cifre chiave che finiscono in -G devono essere riprese dal rappresentante della centrale. La capacità lorda è decisiva per il MP, per cui le centrale con una capacità installata di 10 MW o più possono apparire nella lista.</v>
      </c>
      <c r="I13" s="727"/>
      <c r="J13" s="727"/>
      <c r="K13" s="727"/>
      <c r="L13" s="728"/>
      <c r="M13" s="660"/>
      <c r="N13" s="661"/>
      <c r="O13" s="661"/>
      <c r="P13" s="661"/>
      <c r="Q13" s="661"/>
      <c r="R13" s="661"/>
      <c r="S13" s="661"/>
      <c r="T13" s="661"/>
      <c r="U13" s="662"/>
      <c r="V13" s="737"/>
      <c r="W13" s="619"/>
      <c r="X13" s="594" t="s">
        <v>179</v>
      </c>
      <c r="Y13" s="619"/>
    </row>
    <row r="14" spans="1:29" ht="117" customHeight="1" x14ac:dyDescent="0.25">
      <c r="A14" s="720"/>
      <c r="B14" s="381" t="s">
        <v>964</v>
      </c>
      <c r="C14" s="722"/>
      <c r="D14" s="724"/>
      <c r="E14" s="404" t="s">
        <v>1612</v>
      </c>
      <c r="F14" s="404" t="s">
        <v>424</v>
      </c>
      <c r="G14" s="404" t="s">
        <v>417</v>
      </c>
      <c r="H14" s="729"/>
      <c r="I14" s="618"/>
      <c r="J14" s="618"/>
      <c r="K14" s="618"/>
      <c r="L14" s="730"/>
      <c r="M14" s="731"/>
      <c r="N14" s="732"/>
      <c r="O14" s="732"/>
      <c r="P14" s="732"/>
      <c r="Q14" s="732"/>
      <c r="R14" s="732"/>
      <c r="S14" s="732"/>
      <c r="T14" s="732"/>
      <c r="U14" s="733"/>
      <c r="V14" s="738"/>
      <c r="W14" s="710"/>
      <c r="X14" s="712"/>
      <c r="Y14" s="710"/>
      <c r="AA14">
        <v>1</v>
      </c>
    </row>
    <row r="15" spans="1:29" ht="21.75" customHeight="1" x14ac:dyDescent="0.25">
      <c r="A15" s="721"/>
      <c r="B15" s="293"/>
      <c r="C15" s="593"/>
      <c r="D15" s="725"/>
      <c r="E15" s="404"/>
      <c r="F15" s="404"/>
      <c r="G15" s="404"/>
      <c r="H15" s="694" t="str">
        <f ca="1">OFFSET(Sprachen!A478,0,'Informazioni generali'!$B$4-1,1,1)</f>
        <v>Se la KW non è disponibile nella lista, si prega di spuntare:</v>
      </c>
      <c r="I15" s="695"/>
      <c r="J15" s="695"/>
      <c r="K15" s="695"/>
      <c r="L15" s="440"/>
      <c r="M15" s="734"/>
      <c r="N15" s="735"/>
      <c r="O15" s="735"/>
      <c r="P15" s="735"/>
      <c r="Q15" s="735"/>
      <c r="R15" s="735"/>
      <c r="S15" s="735"/>
      <c r="T15" s="735"/>
      <c r="U15" s="736"/>
      <c r="V15" s="739"/>
      <c r="W15" s="711"/>
      <c r="X15" s="595"/>
      <c r="Y15" s="711"/>
    </row>
    <row r="16" spans="1:29" ht="38.15" hidden="1" customHeight="1" x14ac:dyDescent="0.25">
      <c r="A16" s="459" t="str">
        <f ca="1">CONCATENATE($A$2," / ",AA16)</f>
        <v>IE4 / 1-G1</v>
      </c>
      <c r="B16" s="649" t="str">
        <f ca="1">OFFSET(Sprachen!A370,0,'Informazioni generali'!$B$4-1,1,1)</f>
        <v>Nome dell'impianto (il richiedente deve specificare, se non è nell'elenco)</v>
      </c>
      <c r="C16" s="649"/>
      <c r="D16" s="384"/>
      <c r="E16" s="344"/>
      <c r="F16" s="344"/>
      <c r="G16" s="344"/>
      <c r="H16" s="697" t="str">
        <f ca="1">OFFSET(Sprachen!A479,0,'Informazioni generali'!$B$4-1,1,1)</f>
        <v>Inserire solo se la centrale elettrica non è nella lista</v>
      </c>
      <c r="I16" s="697"/>
      <c r="J16" s="697"/>
      <c r="K16" s="697"/>
      <c r="L16" s="698"/>
      <c r="M16" s="701"/>
      <c r="N16" s="701"/>
      <c r="O16" s="701"/>
      <c r="P16" s="701"/>
      <c r="Q16" s="701"/>
      <c r="R16" s="701"/>
      <c r="S16" s="701"/>
      <c r="T16" s="701"/>
      <c r="U16" s="702"/>
      <c r="V16" s="438"/>
      <c r="W16" s="437"/>
      <c r="X16" s="438"/>
      <c r="Y16" s="159"/>
      <c r="AA16" s="461" t="s">
        <v>523</v>
      </c>
    </row>
    <row r="17" spans="1:27" ht="44.15" hidden="1" customHeight="1" x14ac:dyDescent="0.25">
      <c r="A17" s="462" t="str">
        <f ca="1">CONCATENATE($A$2," / ",AA17)</f>
        <v>IE4 / 1-G2</v>
      </c>
      <c r="B17" s="649" t="str">
        <f ca="1">OFFSET(Sprachen!A371,0,'Informazioni generali'!$B$4-1,1,1)</f>
        <v>Abbreviazione proposta (il richiedente deve specificare, se non è nell'elenco)</v>
      </c>
      <c r="C17" s="649"/>
      <c r="D17" s="385"/>
      <c r="E17" s="345"/>
      <c r="F17" s="345"/>
      <c r="G17" s="345"/>
      <c r="H17" s="699" t="str">
        <f ca="1">OFFSET(Sprachen!A480,0,'Informazioni generali'!$B$4-1,1,1)</f>
        <v xml:space="preserve">Si prega di inserire solo se la centrale non è inclusa nella lista. Impostare di nuovo la selezione su "Please select" in modo da adottare l'abbreviazione suggerita. </v>
      </c>
      <c r="I17" s="699"/>
      <c r="J17" s="699"/>
      <c r="K17" s="699"/>
      <c r="L17" s="700"/>
      <c r="M17" s="703"/>
      <c r="N17" s="703"/>
      <c r="O17" s="703"/>
      <c r="P17" s="703"/>
      <c r="Q17" s="703"/>
      <c r="R17" s="703"/>
      <c r="S17" s="703"/>
      <c r="T17" s="703"/>
      <c r="U17" s="704"/>
      <c r="V17" s="346"/>
      <c r="W17" s="207"/>
      <c r="X17" s="346"/>
      <c r="Y17" s="44"/>
      <c r="AA17" s="463" t="s">
        <v>524</v>
      </c>
    </row>
    <row r="18" spans="1:27" x14ac:dyDescent="0.25">
      <c r="A18" s="464" t="str">
        <f t="shared" ref="A18:A45" ca="1" si="0">CONCATENATE($A$2," / ",AA18)</f>
        <v>IE4 / 2</v>
      </c>
      <c r="B18" s="159" t="str">
        <f ca="1">OFFSET(Sprachen!A372,0,'Informazioni generali'!$B$4-1,1,1)</f>
        <v>Comune di ubicazione</v>
      </c>
      <c r="C18" s="465"/>
      <c r="D18" s="347"/>
      <c r="E18" s="466"/>
      <c r="F18" s="466"/>
      <c r="G18" s="466"/>
      <c r="H18" s="652"/>
      <c r="I18" s="652"/>
      <c r="J18" s="652"/>
      <c r="K18" s="652"/>
      <c r="L18" s="652"/>
      <c r="M18" s="679"/>
      <c r="N18" s="679"/>
      <c r="O18" s="679"/>
      <c r="P18" s="679"/>
      <c r="Q18" s="679"/>
      <c r="R18" s="679"/>
      <c r="S18" s="679"/>
      <c r="T18" s="679"/>
      <c r="U18" s="679"/>
      <c r="V18" s="346"/>
      <c r="W18" s="207"/>
      <c r="X18" s="346" t="s">
        <v>179</v>
      </c>
      <c r="Y18" s="44"/>
      <c r="AA18">
        <f>+AA14+1</f>
        <v>2</v>
      </c>
    </row>
    <row r="19" spans="1:27" x14ac:dyDescent="0.25">
      <c r="A19" s="464" t="str">
        <f t="shared" ca="1" si="0"/>
        <v>IE4 / 3</v>
      </c>
      <c r="B19" s="159" t="str">
        <f ca="1">OFFSET(Sprachen!A373,0,'Informazioni generali'!$B$4-1,1,1)</f>
        <v>Cantone di ubicazione</v>
      </c>
      <c r="C19" s="467"/>
      <c r="D19" s="113"/>
      <c r="E19" s="468"/>
      <c r="F19" s="468"/>
      <c r="G19" s="468"/>
      <c r="H19" s="646"/>
      <c r="I19" s="646"/>
      <c r="J19" s="646"/>
      <c r="K19" s="646"/>
      <c r="L19" s="646"/>
      <c r="M19" s="679"/>
      <c r="N19" s="679"/>
      <c r="O19" s="679"/>
      <c r="P19" s="679"/>
      <c r="Q19" s="679"/>
      <c r="R19" s="679"/>
      <c r="S19" s="679"/>
      <c r="T19" s="679"/>
      <c r="U19" s="679"/>
      <c r="V19" s="346"/>
      <c r="W19" s="207"/>
      <c r="X19" s="346" t="s">
        <v>179</v>
      </c>
      <c r="Y19" s="44"/>
      <c r="AA19">
        <f t="shared" ref="AA19:AA45" si="1">+AA18+1</f>
        <v>3</v>
      </c>
    </row>
    <row r="20" spans="1:27" ht="46.5" customHeight="1" x14ac:dyDescent="0.25">
      <c r="A20" s="464" t="str">
        <f t="shared" ca="1" si="0"/>
        <v>IE4 / 4</v>
      </c>
      <c r="B20" s="465" t="str">
        <f ca="1">OFFSET(Sprachen!A374,0,'Informazioni generali'!$B$4-1,1,1)</f>
        <v>Diritto di utilizzazione</v>
      </c>
      <c r="C20" s="467"/>
      <c r="D20" s="113"/>
      <c r="E20" s="468"/>
      <c r="F20" s="468"/>
      <c r="G20" s="468"/>
      <c r="H20" s="690" t="str">
        <f ca="1">OFFSET(Sprachen!A481,0,'Informazioni generali'!$B$4-1,1,1)</f>
        <v>Allegare alla domanda contratto che attesta il diritto di utilizzazione.
Qualora né concessione né diritto acquisito, specificare nei commenti.</v>
      </c>
      <c r="I20" s="690"/>
      <c r="J20" s="690"/>
      <c r="K20" s="690"/>
      <c r="L20" s="690"/>
      <c r="M20" s="679"/>
      <c r="N20" s="679"/>
      <c r="O20" s="679"/>
      <c r="P20" s="679"/>
      <c r="Q20" s="679"/>
      <c r="R20" s="679"/>
      <c r="S20" s="679"/>
      <c r="T20" s="679"/>
      <c r="U20" s="679"/>
      <c r="V20" s="346"/>
      <c r="W20" s="207"/>
      <c r="X20" s="346" t="s">
        <v>179</v>
      </c>
      <c r="Y20" s="44"/>
      <c r="AA20">
        <f t="shared" si="1"/>
        <v>4</v>
      </c>
    </row>
    <row r="21" spans="1:27" ht="12.75" customHeight="1" x14ac:dyDescent="0.25">
      <c r="A21" s="464" t="str">
        <f t="shared" ca="1" si="0"/>
        <v>IE4 / 5</v>
      </c>
      <c r="B21" s="159" t="str">
        <f ca="1">OFFSET(Sprachen!A375,0,'Informazioni generali'!$B$4-1,1,1)</f>
        <v>Data inizio diritto di utilizzazione</v>
      </c>
      <c r="C21" s="467" t="s">
        <v>45</v>
      </c>
      <c r="D21" s="348"/>
      <c r="E21" s="469"/>
      <c r="F21" s="469"/>
      <c r="G21" s="469"/>
      <c r="H21" s="691" t="str">
        <f ca="1">OFFSET(Sprachen!A482,0,'Informazioni generali'!$B$4-1,1,1)</f>
        <v>Al più presto alla fine in caso di differenze specifiche delle centrali.</v>
      </c>
      <c r="I21" s="692"/>
      <c r="J21" s="692"/>
      <c r="K21" s="692"/>
      <c r="L21" s="693"/>
      <c r="M21" s="679"/>
      <c r="N21" s="679"/>
      <c r="O21" s="679"/>
      <c r="P21" s="679"/>
      <c r="Q21" s="679"/>
      <c r="R21" s="679"/>
      <c r="S21" s="679"/>
      <c r="T21" s="679"/>
      <c r="U21" s="679"/>
      <c r="V21" s="346"/>
      <c r="W21" s="207"/>
      <c r="X21" s="346" t="s">
        <v>179</v>
      </c>
      <c r="Y21" s="44"/>
      <c r="AA21">
        <f t="shared" si="1"/>
        <v>5</v>
      </c>
    </row>
    <row r="22" spans="1:27" ht="12.75" customHeight="1" x14ac:dyDescent="0.25">
      <c r="A22" s="464" t="str">
        <f t="shared" ca="1" si="0"/>
        <v>IE4 / 6</v>
      </c>
      <c r="B22" s="159" t="str">
        <f ca="1">OFFSET(Sprachen!A376,0,'Informazioni generali'!$B$4-1,1,1)</f>
        <v>Fine del diritto di utilizzazione</v>
      </c>
      <c r="C22" s="467" t="s">
        <v>45</v>
      </c>
      <c r="D22" s="348"/>
      <c r="E22" s="469"/>
      <c r="F22" s="469"/>
      <c r="G22" s="469"/>
      <c r="H22" s="694"/>
      <c r="I22" s="695"/>
      <c r="J22" s="695"/>
      <c r="K22" s="695"/>
      <c r="L22" s="696"/>
      <c r="M22" s="679"/>
      <c r="N22" s="679"/>
      <c r="O22" s="679"/>
      <c r="P22" s="679"/>
      <c r="Q22" s="679"/>
      <c r="R22" s="679"/>
      <c r="S22" s="679"/>
      <c r="T22" s="679"/>
      <c r="U22" s="679"/>
      <c r="V22" s="346"/>
      <c r="W22" s="207"/>
      <c r="X22" s="346" t="s">
        <v>179</v>
      </c>
      <c r="Y22" s="44" t="s">
        <v>586</v>
      </c>
      <c r="AA22">
        <f t="shared" si="1"/>
        <v>6</v>
      </c>
    </row>
    <row r="23" spans="1:27" x14ac:dyDescent="0.25">
      <c r="A23" s="464" t="str">
        <f t="shared" ca="1" si="0"/>
        <v>IE4 / 7</v>
      </c>
      <c r="B23" s="159" t="str">
        <f ca="1">OFFSET(Sprachen!A377,0,'Informazioni generali'!$B$4-1,1,1)</f>
        <v>Numero di centrali</v>
      </c>
      <c r="C23" s="467" t="s">
        <v>46</v>
      </c>
      <c r="D23" s="425"/>
      <c r="E23" s="245"/>
      <c r="F23" s="245"/>
      <c r="G23" s="245"/>
      <c r="H23" s="646"/>
      <c r="I23" s="646"/>
      <c r="J23" s="646"/>
      <c r="K23" s="646"/>
      <c r="L23" s="646"/>
      <c r="M23" s="689"/>
      <c r="N23" s="679"/>
      <c r="O23" s="679"/>
      <c r="P23" s="679"/>
      <c r="Q23" s="679"/>
      <c r="R23" s="679"/>
      <c r="S23" s="679"/>
      <c r="T23" s="679"/>
      <c r="U23" s="679"/>
      <c r="V23" s="346"/>
      <c r="W23" s="207"/>
      <c r="X23" s="346" t="s">
        <v>179</v>
      </c>
      <c r="Y23" s="44"/>
      <c r="AA23">
        <f t="shared" si="1"/>
        <v>7</v>
      </c>
    </row>
    <row r="24" spans="1:27" x14ac:dyDescent="0.25">
      <c r="A24" s="464" t="str">
        <f t="shared" ca="1" si="0"/>
        <v>IE4 / 8</v>
      </c>
      <c r="B24" s="159" t="str">
        <f ca="1">OFFSET(Sprachen!A378,0,'Informazioni generali'!$B$4-1,1,1)</f>
        <v>Quota appartenente alla sovranità svizzera</v>
      </c>
      <c r="C24" s="467" t="s">
        <v>4</v>
      </c>
      <c r="D24" s="349"/>
      <c r="E24" s="470"/>
      <c r="F24" s="470"/>
      <c r="G24" s="470"/>
      <c r="H24" s="646"/>
      <c r="I24" s="646"/>
      <c r="J24" s="646"/>
      <c r="K24" s="646"/>
      <c r="L24" s="646"/>
      <c r="M24" s="679"/>
      <c r="N24" s="679"/>
      <c r="O24" s="679"/>
      <c r="P24" s="679"/>
      <c r="Q24" s="679"/>
      <c r="R24" s="679"/>
      <c r="S24" s="679"/>
      <c r="T24" s="679"/>
      <c r="U24" s="679"/>
      <c r="V24" s="346"/>
      <c r="W24" s="207"/>
      <c r="X24" s="346" t="s">
        <v>179</v>
      </c>
      <c r="Y24" s="44"/>
      <c r="AA24">
        <f t="shared" si="1"/>
        <v>8</v>
      </c>
    </row>
    <row r="25" spans="1:27" x14ac:dyDescent="0.25">
      <c r="A25" s="464" t="str">
        <f t="shared" ca="1" si="0"/>
        <v>IE4 / 9</v>
      </c>
      <c r="B25" s="159" t="str">
        <f ca="1">OFFSET(Sprachen!A379,0,'Informazioni generali'!$B$4-1,1,1)</f>
        <v>Potenza meccanica lorda media</v>
      </c>
      <c r="C25" s="467" t="s">
        <v>6</v>
      </c>
      <c r="D25" s="101">
        <f>D51</f>
        <v>0</v>
      </c>
      <c r="E25" s="240"/>
      <c r="F25" s="240"/>
      <c r="G25" s="240"/>
      <c r="H25" s="646"/>
      <c r="I25" s="646"/>
      <c r="J25" s="646"/>
      <c r="K25" s="646"/>
      <c r="L25" s="646"/>
      <c r="M25" s="679"/>
      <c r="N25" s="679"/>
      <c r="O25" s="679"/>
      <c r="P25" s="679"/>
      <c r="Q25" s="679"/>
      <c r="R25" s="679"/>
      <c r="S25" s="679"/>
      <c r="T25" s="679"/>
      <c r="U25" s="679"/>
      <c r="V25" s="214"/>
      <c r="W25" s="209"/>
      <c r="X25" s="214"/>
      <c r="Y25" s="214"/>
      <c r="AA25">
        <f t="shared" si="1"/>
        <v>9</v>
      </c>
    </row>
    <row r="26" spans="1:27" ht="33.75" customHeight="1" x14ac:dyDescent="0.25">
      <c r="A26" s="464" t="str">
        <f t="shared" ca="1" si="0"/>
        <v>IE4 / 10</v>
      </c>
      <c r="B26" s="465" t="str">
        <f ca="1">OFFSET(Sprachen!A380,0,'Informazioni generali'!$B$4-1,1,1)</f>
        <v>Sistema cantonale dei canoni per i diritti d'acqua</v>
      </c>
      <c r="C26" s="467" t="s">
        <v>360</v>
      </c>
      <c r="D26" s="350"/>
      <c r="E26" s="471"/>
      <c r="F26" s="471"/>
      <c r="G26" s="471"/>
      <c r="H26" s="690" t="str">
        <f ca="1">OFFSET(Sprachen!A483,0,'Informazioni generali'!$B$4-1,1,1)</f>
        <v>Indicare il canone per i diritti d'acqua o altre tasse cantonali equivalenti.</v>
      </c>
      <c r="I26" s="690"/>
      <c r="J26" s="690"/>
      <c r="K26" s="690"/>
      <c r="L26" s="690"/>
      <c r="M26" s="679"/>
      <c r="N26" s="679"/>
      <c r="O26" s="679"/>
      <c r="P26" s="679"/>
      <c r="Q26" s="679"/>
      <c r="R26" s="679"/>
      <c r="S26" s="679"/>
      <c r="T26" s="679"/>
      <c r="U26" s="679"/>
      <c r="V26" s="346"/>
      <c r="W26" s="207"/>
      <c r="X26" s="346" t="s">
        <v>179</v>
      </c>
      <c r="Y26" s="472" t="s">
        <v>179</v>
      </c>
      <c r="AA26">
        <f t="shared" si="1"/>
        <v>10</v>
      </c>
    </row>
    <row r="27" spans="1:27" x14ac:dyDescent="0.25">
      <c r="A27" s="464" t="str">
        <f t="shared" ca="1" si="0"/>
        <v>IE4 / 11</v>
      </c>
      <c r="B27" s="159" t="str">
        <f ca="1">OFFSET(Sprachen!A381,0,'Informazioni generali'!$B$4-1,1,1)</f>
        <v>Potenza installata delle turbine</v>
      </c>
      <c r="C27" s="467" t="s">
        <v>6</v>
      </c>
      <c r="D27" s="101">
        <f>D52</f>
        <v>0</v>
      </c>
      <c r="E27" s="240"/>
      <c r="F27" s="240"/>
      <c r="G27" s="240"/>
      <c r="H27" s="646"/>
      <c r="I27" s="646"/>
      <c r="J27" s="646"/>
      <c r="K27" s="646"/>
      <c r="L27" s="646"/>
      <c r="M27" s="679"/>
      <c r="N27" s="679"/>
      <c r="O27" s="679"/>
      <c r="P27" s="679"/>
      <c r="Q27" s="679"/>
      <c r="R27" s="679"/>
      <c r="S27" s="679"/>
      <c r="T27" s="679"/>
      <c r="U27" s="679"/>
      <c r="V27" s="214"/>
      <c r="W27" s="209"/>
      <c r="X27" s="214"/>
      <c r="Y27" s="214"/>
      <c r="AA27">
        <f t="shared" si="1"/>
        <v>11</v>
      </c>
    </row>
    <row r="28" spans="1:27" x14ac:dyDescent="0.25">
      <c r="A28" s="464" t="str">
        <f t="shared" ca="1" si="0"/>
        <v>IE4 / 12</v>
      </c>
      <c r="B28" s="159" t="str">
        <f ca="1">OFFSET(Sprachen!A382,0,'Informazioni generali'!$B$4-1,1,1)</f>
        <v>Potenza massima erogata dal generatore</v>
      </c>
      <c r="C28" s="467" t="s">
        <v>6</v>
      </c>
      <c r="D28" s="101">
        <f>D53</f>
        <v>0</v>
      </c>
      <c r="E28" s="240"/>
      <c r="F28" s="240"/>
      <c r="G28" s="240"/>
      <c r="H28" s="646"/>
      <c r="I28" s="646"/>
      <c r="J28" s="646"/>
      <c r="K28" s="646"/>
      <c r="L28" s="646"/>
      <c r="M28" s="679"/>
      <c r="N28" s="679"/>
      <c r="O28" s="679"/>
      <c r="P28" s="679"/>
      <c r="Q28" s="679"/>
      <c r="R28" s="679"/>
      <c r="S28" s="679"/>
      <c r="T28" s="679"/>
      <c r="U28" s="679"/>
      <c r="V28" s="214"/>
      <c r="W28" s="209"/>
      <c r="X28" s="214"/>
      <c r="Y28" s="214"/>
      <c r="AA28">
        <f t="shared" si="1"/>
        <v>12</v>
      </c>
    </row>
    <row r="29" spans="1:27" hidden="1" x14ac:dyDescent="0.25">
      <c r="A29" s="464" t="str">
        <f t="shared" ca="1" si="0"/>
        <v>IE4 / 12-G</v>
      </c>
      <c r="B29" s="159" t="str">
        <f ca="1">OFFSET(Sprachen!A383,0,'Informazioni generali'!$B$4-1,1,1)</f>
        <v>Potenza massima erogata dal generatore</v>
      </c>
      <c r="C29" s="467" t="s">
        <v>6</v>
      </c>
      <c r="D29" s="285"/>
      <c r="E29" s="240"/>
      <c r="F29" s="240"/>
      <c r="G29" s="240"/>
      <c r="H29" s="646"/>
      <c r="I29" s="646"/>
      <c r="J29" s="646"/>
      <c r="K29" s="646"/>
      <c r="L29" s="646"/>
      <c r="M29" s="679"/>
      <c r="N29" s="679"/>
      <c r="O29" s="679"/>
      <c r="P29" s="679"/>
      <c r="Q29" s="679"/>
      <c r="R29" s="679"/>
      <c r="S29" s="679"/>
      <c r="T29" s="679"/>
      <c r="U29" s="679"/>
      <c r="V29" s="214"/>
      <c r="W29" s="209"/>
      <c r="X29" s="214"/>
      <c r="Y29" s="214"/>
      <c r="AA29" s="463" t="s">
        <v>532</v>
      </c>
    </row>
    <row r="30" spans="1:27" x14ac:dyDescent="0.25">
      <c r="A30" s="464" t="str">
        <f t="shared" ca="1" si="0"/>
        <v>IE4 / 13</v>
      </c>
      <c r="B30" s="159" t="str">
        <f ca="1">OFFSET(Sprachen!A384,0,'Informazioni generali'!$B$4-1,1,1)</f>
        <v>Produzione lorda dell'anno 2024</v>
      </c>
      <c r="C30" s="467" t="s">
        <v>8</v>
      </c>
      <c r="D30" s="424">
        <f>D31+D32+D33</f>
        <v>0</v>
      </c>
      <c r="E30" s="241"/>
      <c r="F30" s="241"/>
      <c r="G30" s="241"/>
      <c r="H30" s="646"/>
      <c r="I30" s="646"/>
      <c r="J30" s="646"/>
      <c r="K30" s="646"/>
      <c r="L30" s="646"/>
      <c r="M30" s="679"/>
      <c r="N30" s="679"/>
      <c r="O30" s="679"/>
      <c r="P30" s="679"/>
      <c r="Q30" s="679"/>
      <c r="R30" s="679"/>
      <c r="S30" s="679"/>
      <c r="T30" s="679"/>
      <c r="U30" s="679"/>
      <c r="V30" s="214"/>
      <c r="W30" s="209"/>
      <c r="X30" s="214"/>
      <c r="Y30" s="214"/>
      <c r="AA30">
        <f>+AA28+1</f>
        <v>13</v>
      </c>
    </row>
    <row r="31" spans="1:27" ht="27.65" customHeight="1" x14ac:dyDescent="0.25">
      <c r="A31" s="464" t="str">
        <f t="shared" ca="1" si="0"/>
        <v>IE4 / 14</v>
      </c>
      <c r="B31" s="473" t="str">
        <f ca="1">OFFSET(Sprachen!A385,0,'Informazioni generali'!$B$4-1,1,1)</f>
        <v>Consumo proprio elettricità (esclusa energia di pompaggio)</v>
      </c>
      <c r="C31" s="467" t="s">
        <v>8</v>
      </c>
      <c r="D31" s="426"/>
      <c r="E31" s="474"/>
      <c r="F31" s="474"/>
      <c r="G31" s="474"/>
      <c r="H31" s="664" t="str">
        <f ca="1">OFFSET(Sprachen!A484,0,'Informazioni generali'!$B$4-1,1,1)</f>
        <v>Deve essere dedotto dalla produzione netta</v>
      </c>
      <c r="I31" s="664"/>
      <c r="J31" s="664"/>
      <c r="K31" s="664"/>
      <c r="L31" s="664"/>
      <c r="M31" s="679"/>
      <c r="N31" s="679"/>
      <c r="O31" s="679"/>
      <c r="P31" s="679"/>
      <c r="Q31" s="679"/>
      <c r="R31" s="679"/>
      <c r="S31" s="679"/>
      <c r="T31" s="679"/>
      <c r="U31" s="679"/>
      <c r="V31" s="346"/>
      <c r="W31" s="207"/>
      <c r="X31" s="346" t="s">
        <v>179</v>
      </c>
      <c r="Y31" s="475"/>
      <c r="AA31">
        <f t="shared" si="1"/>
        <v>14</v>
      </c>
    </row>
    <row r="32" spans="1:27" x14ac:dyDescent="0.25">
      <c r="A32" s="464" t="str">
        <f t="shared" ca="1" si="0"/>
        <v>IE4 / 15</v>
      </c>
      <c r="B32" s="159" t="str">
        <f ca="1">OFFSET(Sprachen!A386,0,'Informazioni generali'!$B$4-1,1,1)</f>
        <v>Perdite di rete (incl. del trasformatore)</v>
      </c>
      <c r="C32" s="467" t="s">
        <v>8</v>
      </c>
      <c r="D32" s="426"/>
      <c r="E32" s="474"/>
      <c r="F32" s="474"/>
      <c r="G32" s="474"/>
      <c r="H32" s="646" t="str">
        <f ca="1">OFFSET(Sprachen!A485,0,'Informazioni generali'!$B$4-1,1,1)</f>
        <v>Deve essere dedotto dalla produzione netta</v>
      </c>
      <c r="I32" s="646"/>
      <c r="J32" s="646"/>
      <c r="K32" s="646"/>
      <c r="L32" s="646"/>
      <c r="M32" s="679"/>
      <c r="N32" s="679"/>
      <c r="O32" s="679"/>
      <c r="P32" s="679"/>
      <c r="Q32" s="679"/>
      <c r="R32" s="679"/>
      <c r="S32" s="679"/>
      <c r="T32" s="679"/>
      <c r="U32" s="679"/>
      <c r="V32" s="346"/>
      <c r="W32" s="207"/>
      <c r="X32" s="346" t="s">
        <v>179</v>
      </c>
      <c r="Y32" s="475"/>
      <c r="AA32">
        <f t="shared" si="1"/>
        <v>15</v>
      </c>
    </row>
    <row r="33" spans="1:27" ht="27" customHeight="1" x14ac:dyDescent="0.25">
      <c r="A33" s="464" t="str">
        <f t="shared" ca="1" si="0"/>
        <v>IE4 / 16</v>
      </c>
      <c r="B33" s="465" t="str">
        <f ca="1">OFFSET(Sprachen!A387,0,'Informazioni generali'!$B$4-1,1,1)</f>
        <v>Produzione netta dell'anno 2024</v>
      </c>
      <c r="C33" s="467" t="s">
        <v>8</v>
      </c>
      <c r="D33" s="102">
        <f>D55</f>
        <v>0</v>
      </c>
      <c r="E33" s="241"/>
      <c r="F33" s="241"/>
      <c r="G33" s="241"/>
      <c r="H33" s="716" t="str">
        <f ca="1">OFFSET(Sprachen!A486,0,'Informazioni generali'!$B$4-1,1,1)</f>
        <v>Devono essere dedotti sia le perdite di rete che di trasformatore nonché il consumo proprio.</v>
      </c>
      <c r="I33" s="716"/>
      <c r="J33" s="716"/>
      <c r="K33" s="716"/>
      <c r="L33" s="716"/>
      <c r="M33" s="679"/>
      <c r="N33" s="679"/>
      <c r="O33" s="679"/>
      <c r="P33" s="679"/>
      <c r="Q33" s="679"/>
      <c r="R33" s="679"/>
      <c r="S33" s="679"/>
      <c r="T33" s="679"/>
      <c r="U33" s="679"/>
      <c r="V33" s="214"/>
      <c r="W33" s="209"/>
      <c r="X33" s="214"/>
      <c r="Y33" s="214"/>
      <c r="AA33">
        <f t="shared" si="1"/>
        <v>16</v>
      </c>
    </row>
    <row r="34" spans="1:27" ht="36" customHeight="1" x14ac:dyDescent="0.25">
      <c r="A34" s="464" t="str">
        <f t="shared" ca="1" si="0"/>
        <v>IE4 / 17a</v>
      </c>
      <c r="B34" s="473" t="str">
        <f ca="1">OFFSET(Sprachen!A388,0,'Informazioni generali'!$B$4-1,1,1)</f>
        <v>Cessione della sostituzione di accumulo di acqua / energia di scambio</v>
      </c>
      <c r="C34" s="467" t="s">
        <v>8</v>
      </c>
      <c r="D34" s="426"/>
      <c r="E34" s="474"/>
      <c r="F34" s="474"/>
      <c r="G34" s="474"/>
      <c r="H34" s="649" t="str">
        <f ca="1">OFFSET(Sprachen!A487,0,'Informazioni generali'!$B$4-1,1,1)</f>
        <v>Indicare tutte le quantità di energia. Se ci sono diverse quantità di energia, prego elencarle in dettaglio in A.5.xxx.7 e trasferire il totale</v>
      </c>
      <c r="I34" s="649"/>
      <c r="J34" s="649"/>
      <c r="K34" s="649"/>
      <c r="L34" s="649"/>
      <c r="M34" s="679"/>
      <c r="N34" s="679"/>
      <c r="O34" s="679"/>
      <c r="P34" s="679"/>
      <c r="Q34" s="679"/>
      <c r="R34" s="679"/>
      <c r="S34" s="679"/>
      <c r="T34" s="679"/>
      <c r="U34" s="679"/>
      <c r="V34" s="346"/>
      <c r="W34" s="207"/>
      <c r="X34" s="346" t="s">
        <v>179</v>
      </c>
      <c r="Y34" s="472" t="s">
        <v>179</v>
      </c>
      <c r="AA34" s="140" t="s">
        <v>923</v>
      </c>
    </row>
    <row r="35" spans="1:27" ht="37.5" x14ac:dyDescent="0.25">
      <c r="A35" s="464" t="str">
        <f t="shared" ca="1" si="0"/>
        <v>IE4 / 17b</v>
      </c>
      <c r="B35" s="476" t="str">
        <f ca="1">OFFSET(Sprachen!A389,0,'Informazioni generali'!$B$4-1,1,1)</f>
        <v>Fornitore / destinatario di energia di cessione della sostituzione di accumul di acqua / energia di scambio</v>
      </c>
      <c r="C35" s="105" t="s">
        <v>196</v>
      </c>
      <c r="D35" s="427"/>
      <c r="E35" s="477"/>
      <c r="F35" s="477"/>
      <c r="G35" s="477"/>
      <c r="H35" s="664" t="str">
        <f ca="1">OFFSET(Sprachen!A488,0,'Informazioni generali'!$B$4-1,1,1)</f>
        <v>Consegna da chi a chi?</v>
      </c>
      <c r="I35" s="664"/>
      <c r="J35" s="664"/>
      <c r="K35" s="664"/>
      <c r="L35" s="664"/>
      <c r="M35" s="679"/>
      <c r="N35" s="679"/>
      <c r="O35" s="679"/>
      <c r="P35" s="679"/>
      <c r="Q35" s="679"/>
      <c r="R35" s="679"/>
      <c r="S35" s="679"/>
      <c r="T35" s="679"/>
      <c r="U35" s="679"/>
      <c r="V35" s="346"/>
      <c r="W35" s="207"/>
      <c r="X35" s="346" t="s">
        <v>179</v>
      </c>
      <c r="Y35" s="472" t="s">
        <v>179</v>
      </c>
      <c r="AA35" s="140" t="s">
        <v>924</v>
      </c>
    </row>
    <row r="36" spans="1:27" ht="25" x14ac:dyDescent="0.25">
      <c r="A36" s="464" t="str">
        <f t="shared" ca="1" si="0"/>
        <v>IE4 / 19</v>
      </c>
      <c r="B36" s="476" t="str">
        <f ca="1">OFFSET(Sprachen!A390,0,'Informazioni generali'!$B$4-1,1,1)</f>
        <v>Energia annua a disposizione dei destinatari d'energia</v>
      </c>
      <c r="C36" s="467" t="s">
        <v>8</v>
      </c>
      <c r="D36" s="424">
        <f>-D34+D33</f>
        <v>0</v>
      </c>
      <c r="E36" s="241"/>
      <c r="F36" s="241"/>
      <c r="G36" s="241"/>
      <c r="H36" s="646"/>
      <c r="I36" s="646"/>
      <c r="J36" s="646"/>
      <c r="K36" s="646"/>
      <c r="L36" s="646"/>
      <c r="M36" s="679"/>
      <c r="N36" s="679"/>
      <c r="O36" s="679"/>
      <c r="P36" s="679"/>
      <c r="Q36" s="679"/>
      <c r="R36" s="679"/>
      <c r="S36" s="679"/>
      <c r="T36" s="679"/>
      <c r="U36" s="679"/>
      <c r="V36" s="214"/>
      <c r="W36" s="209"/>
      <c r="X36" s="214"/>
      <c r="Y36" s="214"/>
      <c r="AA36" s="461" t="s">
        <v>522</v>
      </c>
    </row>
    <row r="37" spans="1:27" ht="30.75" hidden="1" customHeight="1" x14ac:dyDescent="0.25">
      <c r="A37" s="464" t="str">
        <f t="shared" ca="1" si="0"/>
        <v>IE4 / 19-G</v>
      </c>
      <c r="B37" s="473" t="str">
        <f ca="1">OFFSET(Sprachen!A391,0,'Informazioni generali'!$B$4-1,1,1)</f>
        <v>Energia annua a disposizione dei destinatari d'energia</v>
      </c>
      <c r="C37" s="467" t="s">
        <v>8</v>
      </c>
      <c r="D37" s="281"/>
      <c r="E37" s="241"/>
      <c r="F37" s="241"/>
      <c r="G37" s="241"/>
      <c r="H37" s="649" t="str">
        <f ca="1">OFFSET(Sprachen!A489,0,'Informazioni generali'!$B$4-1,1,1)</f>
        <v>Cifra da inserire dalla posizione xxx / 19, comunicato dal rappresentante della centrale</v>
      </c>
      <c r="I37" s="649"/>
      <c r="J37" s="649"/>
      <c r="K37" s="649"/>
      <c r="L37" s="649"/>
      <c r="M37" s="679"/>
      <c r="N37" s="679"/>
      <c r="O37" s="679"/>
      <c r="P37" s="679"/>
      <c r="Q37" s="679"/>
      <c r="R37" s="679"/>
      <c r="S37" s="679"/>
      <c r="T37" s="679"/>
      <c r="U37" s="679"/>
      <c r="V37" s="214"/>
      <c r="W37" s="209"/>
      <c r="X37" s="214"/>
      <c r="Y37" s="214"/>
      <c r="AA37" s="461" t="s">
        <v>521</v>
      </c>
    </row>
    <row r="38" spans="1:27" ht="134.25" customHeight="1" x14ac:dyDescent="0.25">
      <c r="A38" s="464" t="str">
        <f t="shared" ca="1" si="0"/>
        <v>IE4 / 20</v>
      </c>
      <c r="B38" s="465" t="str">
        <f ca="1">OFFSET(Sprachen!A392,0,'Informazioni generali'!$B$4-1,1,1)</f>
        <v>Quote di proprietà</v>
      </c>
      <c r="C38" s="467"/>
      <c r="D38" s="393"/>
      <c r="E38" s="468"/>
      <c r="F38" s="468"/>
      <c r="G38" s="468"/>
      <c r="H38" s="715"/>
      <c r="I38" s="715"/>
      <c r="J38" s="715"/>
      <c r="K38" s="715"/>
      <c r="L38" s="715"/>
      <c r="M38" s="679"/>
      <c r="N38" s="679"/>
      <c r="O38" s="679"/>
      <c r="P38" s="679"/>
      <c r="Q38" s="679"/>
      <c r="R38" s="679"/>
      <c r="S38" s="679"/>
      <c r="T38" s="679"/>
      <c r="U38" s="679"/>
      <c r="V38" s="346"/>
      <c r="W38" s="207"/>
      <c r="X38" s="346" t="s">
        <v>179</v>
      </c>
      <c r="Y38" s="44"/>
      <c r="AA38">
        <v>20</v>
      </c>
    </row>
    <row r="39" spans="1:27" ht="32.25" customHeight="1" x14ac:dyDescent="0.25">
      <c r="A39" s="464" t="str">
        <f t="shared" ca="1" si="0"/>
        <v>IE4 / 21</v>
      </c>
      <c r="B39" s="465" t="str">
        <f ca="1">OFFSET(Sprachen!A393,0,'Informazioni generali'!$B$4-1,1,1)</f>
        <v>Ripartizione di energia spettante ai destinatari</v>
      </c>
      <c r="C39" s="467"/>
      <c r="D39" s="113"/>
      <c r="E39" s="468"/>
      <c r="F39" s="468"/>
      <c r="G39" s="468"/>
      <c r="H39" s="690" t="str">
        <f ca="1">OFFSET(Sprachen!A490,0,'Informazioni generali'!$B$4-1,1,1)</f>
        <v>Quota della fornitura d'energia dall'impianto; 
se vuoto = uguale alle quote di proprietà.</v>
      </c>
      <c r="I39" s="690"/>
      <c r="J39" s="690"/>
      <c r="K39" s="690"/>
      <c r="L39" s="690"/>
      <c r="M39" s="679"/>
      <c r="N39" s="679"/>
      <c r="O39" s="679"/>
      <c r="P39" s="679"/>
      <c r="Q39" s="679"/>
      <c r="R39" s="679"/>
      <c r="S39" s="679"/>
      <c r="T39" s="679"/>
      <c r="U39" s="679"/>
      <c r="V39" s="346"/>
      <c r="W39" s="207"/>
      <c r="X39" s="346" t="s">
        <v>179</v>
      </c>
      <c r="Y39" s="44"/>
      <c r="AA39">
        <f t="shared" si="1"/>
        <v>21</v>
      </c>
    </row>
    <row r="40" spans="1:27" x14ac:dyDescent="0.25">
      <c r="A40" s="464" t="str">
        <f t="shared" ca="1" si="0"/>
        <v>IE4 / 22</v>
      </c>
      <c r="B40" s="159" t="str">
        <f ca="1">OFFSET(Sprachen!A394,0,'Informazioni generali'!$B$4-1,1,1)</f>
        <v>Quota d'energia del richiedente</v>
      </c>
      <c r="C40" s="467" t="s">
        <v>4</v>
      </c>
      <c r="D40" s="351"/>
      <c r="E40" s="478"/>
      <c r="F40" s="478"/>
      <c r="G40" s="478"/>
      <c r="H40" s="646"/>
      <c r="I40" s="646"/>
      <c r="J40" s="646"/>
      <c r="K40" s="646"/>
      <c r="L40" s="646"/>
      <c r="M40" s="679"/>
      <c r="N40" s="679"/>
      <c r="O40" s="679"/>
      <c r="P40" s="679"/>
      <c r="Q40" s="679"/>
      <c r="R40" s="679"/>
      <c r="S40" s="679"/>
      <c r="T40" s="679"/>
      <c r="U40" s="679"/>
      <c r="V40" s="346"/>
      <c r="W40" s="207"/>
      <c r="X40" s="346" t="s">
        <v>179</v>
      </c>
      <c r="Y40" s="44"/>
      <c r="AA40">
        <f t="shared" si="1"/>
        <v>22</v>
      </c>
    </row>
    <row r="41" spans="1:27" x14ac:dyDescent="0.25">
      <c r="A41" s="464" t="str">
        <f t="shared" ca="1" si="0"/>
        <v>IE4 / 23</v>
      </c>
      <c r="B41" s="159" t="str">
        <f ca="1">OFFSET(Sprachen!A395,0,'Informazioni generali'!$B$4-1,1,1)</f>
        <v>Energia annua quota del richiedente</v>
      </c>
      <c r="C41" s="467" t="s">
        <v>8</v>
      </c>
      <c r="D41" s="103">
        <f>IF(D5="Ja/Oui/Si",D36*D40,D37*D40)</f>
        <v>0</v>
      </c>
      <c r="E41" s="242"/>
      <c r="F41" s="242"/>
      <c r="G41" s="242"/>
      <c r="H41" s="646"/>
      <c r="I41" s="646"/>
      <c r="J41" s="646"/>
      <c r="K41" s="646"/>
      <c r="L41" s="646"/>
      <c r="M41" s="679"/>
      <c r="N41" s="679"/>
      <c r="O41" s="679"/>
      <c r="P41" s="679"/>
      <c r="Q41" s="679"/>
      <c r="R41" s="679"/>
      <c r="S41" s="679"/>
      <c r="T41" s="679"/>
      <c r="U41" s="679"/>
      <c r="V41" s="346"/>
      <c r="W41" s="207"/>
      <c r="X41" s="346" t="s">
        <v>179</v>
      </c>
      <c r="Y41" s="44"/>
      <c r="AA41">
        <v>23</v>
      </c>
    </row>
    <row r="42" spans="1:27" ht="37.5" customHeight="1" x14ac:dyDescent="0.25">
      <c r="A42" s="464" t="str">
        <f t="shared" ca="1" si="0"/>
        <v>IE4 / 24</v>
      </c>
      <c r="B42" s="465" t="str">
        <f ca="1">OFFSET(Sprachen!A396,0,'Informazioni generali'!$B$4-1,1,1)</f>
        <v>Rapporto tra richiedente e impianto</v>
      </c>
      <c r="C42" s="467"/>
      <c r="D42" s="114"/>
      <c r="E42" s="479"/>
      <c r="F42" s="479"/>
      <c r="G42" s="479"/>
      <c r="H42" s="649" t="str">
        <f ca="1">OFFSET(Sprachen!A491,0,'Informazioni generali'!$B$4-1,1,1)</f>
        <v>Includere il contratto di accettazione e la conferma dell'assunzione die rischi da parte del gestore e del proprietario / partner nell'allegato</v>
      </c>
      <c r="I42" s="649"/>
      <c r="J42" s="649"/>
      <c r="K42" s="649"/>
      <c r="L42" s="649"/>
      <c r="M42" s="679"/>
      <c r="N42" s="679"/>
      <c r="O42" s="679"/>
      <c r="P42" s="679"/>
      <c r="Q42" s="679"/>
      <c r="R42" s="679"/>
      <c r="S42" s="679"/>
      <c r="T42" s="679"/>
      <c r="U42" s="679"/>
      <c r="V42" s="346"/>
      <c r="W42" s="207"/>
      <c r="X42" s="346" t="s">
        <v>179</v>
      </c>
      <c r="Y42" s="480"/>
      <c r="AA42">
        <v>24</v>
      </c>
    </row>
    <row r="43" spans="1:27" ht="30.75" customHeight="1" x14ac:dyDescent="0.25">
      <c r="A43" s="464" t="str">
        <f t="shared" ca="1" si="0"/>
        <v>IE4 / 25</v>
      </c>
      <c r="B43" s="465" t="str">
        <f ca="1">OFFSET(Sprachen!A397,0,'Informazioni generali'!$B$4-1,1,1)</f>
        <v>Periodo d'esercizio</v>
      </c>
      <c r="C43" s="467"/>
      <c r="D43" s="104" t="str">
        <f ca="1">C119</f>
        <v/>
      </c>
      <c r="E43" s="243"/>
      <c r="F43" s="243"/>
      <c r="G43" s="243"/>
      <c r="H43" s="649" t="str">
        <f ca="1">OFFSET(Sprachen!A492,0,'Informazioni generali'!$B$4-1,1,1)</f>
        <v>Possibili soltanto anno civile o anno idrologico (1° ottobre – 30 settembre), per tutte le centrali stesso parametro.</v>
      </c>
      <c r="I43" s="649"/>
      <c r="J43" s="649"/>
      <c r="K43" s="649"/>
      <c r="L43" s="649"/>
      <c r="M43" s="679"/>
      <c r="N43" s="679"/>
      <c r="O43" s="679"/>
      <c r="P43" s="679"/>
      <c r="Q43" s="679"/>
      <c r="R43" s="679"/>
      <c r="S43" s="679"/>
      <c r="T43" s="679"/>
      <c r="U43" s="679"/>
      <c r="V43" s="346"/>
      <c r="W43" s="207"/>
      <c r="X43" s="346" t="s">
        <v>179</v>
      </c>
      <c r="Y43" s="480"/>
      <c r="AA43">
        <f t="shared" si="1"/>
        <v>25</v>
      </c>
    </row>
    <row r="44" spans="1:27" x14ac:dyDescent="0.25">
      <c r="A44" s="464" t="str">
        <f t="shared" ca="1" si="0"/>
        <v>IE4 / 26</v>
      </c>
      <c r="B44" s="159" t="str">
        <f ca="1">OFFSET(Sprachen!A398,0,'Informazioni generali'!$B$4-1,1,1)</f>
        <v>Data approvazione bilancio separato impianto</v>
      </c>
      <c r="C44" s="467"/>
      <c r="D44" s="115"/>
      <c r="E44" s="481"/>
      <c r="F44" s="481"/>
      <c r="G44" s="481"/>
      <c r="H44" s="664" t="str">
        <f ca="1">OFFSET(Sprachen!A493,0,'Informazioni generali'!$B$4-1,1,1)</f>
        <v>Allegare bilancio separato dell'impianto.</v>
      </c>
      <c r="I44" s="664"/>
      <c r="J44" s="664"/>
      <c r="K44" s="664"/>
      <c r="L44" s="664"/>
      <c r="M44" s="679"/>
      <c r="N44" s="679"/>
      <c r="O44" s="679"/>
      <c r="P44" s="679"/>
      <c r="Q44" s="679"/>
      <c r="R44" s="679"/>
      <c r="S44" s="679"/>
      <c r="T44" s="679"/>
      <c r="U44" s="679"/>
      <c r="V44" s="346"/>
      <c r="W44" s="207"/>
      <c r="X44" s="346" t="s">
        <v>179</v>
      </c>
      <c r="Y44" s="44"/>
      <c r="AA44">
        <f t="shared" si="1"/>
        <v>26</v>
      </c>
    </row>
    <row r="45" spans="1:27" x14ac:dyDescent="0.25">
      <c r="A45" s="464" t="str">
        <f t="shared" ca="1" si="0"/>
        <v>IE4 / 27</v>
      </c>
      <c r="B45" s="159" t="str">
        <f ca="1">OFFSET(Sprachen!A399,0,'Informazioni generali'!$B$4-1,1,1)</f>
        <v>Norma contabile</v>
      </c>
      <c r="C45" s="457"/>
      <c r="D45" s="352"/>
      <c r="E45" s="482"/>
      <c r="F45" s="482"/>
      <c r="G45" s="482"/>
      <c r="H45" s="686"/>
      <c r="I45" s="686"/>
      <c r="J45" s="686"/>
      <c r="K45" s="686"/>
      <c r="L45" s="686"/>
      <c r="M45" s="679"/>
      <c r="N45" s="679"/>
      <c r="O45" s="679"/>
      <c r="P45" s="679"/>
      <c r="Q45" s="679"/>
      <c r="R45" s="679"/>
      <c r="S45" s="679"/>
      <c r="T45" s="679"/>
      <c r="U45" s="679"/>
      <c r="V45" s="346"/>
      <c r="W45" s="207"/>
      <c r="X45" s="346" t="s">
        <v>179</v>
      </c>
      <c r="Y45" s="44"/>
      <c r="AA45">
        <f t="shared" si="1"/>
        <v>27</v>
      </c>
    </row>
    <row r="46" spans="1:27" ht="15.5" x14ac:dyDescent="0.35">
      <c r="A46" s="483"/>
      <c r="B46" s="484"/>
      <c r="C46" s="484"/>
      <c r="D46" s="484"/>
      <c r="E46" s="484"/>
      <c r="F46" s="484"/>
      <c r="G46" s="484"/>
      <c r="H46" s="484"/>
      <c r="I46" s="484"/>
      <c r="J46" s="484"/>
      <c r="K46" s="484"/>
      <c r="L46" s="484"/>
      <c r="M46" s="484"/>
      <c r="N46" s="484"/>
      <c r="O46" s="484"/>
      <c r="P46" s="484"/>
      <c r="Q46" s="484"/>
      <c r="R46" s="484"/>
      <c r="S46" s="484"/>
      <c r="T46" s="484"/>
      <c r="U46" s="484"/>
      <c r="V46" s="484"/>
      <c r="W46" s="485"/>
      <c r="X46" s="484"/>
      <c r="Y46" s="484"/>
      <c r="Z46" s="486"/>
    </row>
    <row r="47" spans="1:27" ht="26" x14ac:dyDescent="0.25">
      <c r="A47" s="464"/>
      <c r="B47" s="487" t="str">
        <f ca="1">OFFSET(Sprachen!A400,0,'Informazioni generali'!$B$4-1,1,1)</f>
        <v>A2. Dati delle centrali</v>
      </c>
      <c r="C47" s="467"/>
      <c r="D47" s="467"/>
      <c r="E47" s="468"/>
      <c r="F47" s="468"/>
      <c r="G47" s="468"/>
      <c r="H47" s="105" t="str">
        <f ca="1">OFFSET(Sprachen!A336,0,'Informazioni generali'!$B$4-1,1,1)</f>
        <v>Centrale 1</v>
      </c>
      <c r="I47" s="105" t="str">
        <f ca="1">OFFSET(Sprachen!A337,0,'Informazioni generali'!$B$4-1,1,1)</f>
        <v>Centrale 2</v>
      </c>
      <c r="J47" s="105" t="str">
        <f ca="1">OFFSET(Sprachen!A338,0,'Informazioni generali'!$B$4-1,1,1)</f>
        <v>Centrale 3</v>
      </c>
      <c r="K47" s="105" t="str">
        <f ca="1">OFFSET(Sprachen!A339,0,'Informazioni generali'!$B$4-1,1,1)</f>
        <v>Centrale 4</v>
      </c>
      <c r="L47" s="105" t="str">
        <f ca="1">OFFSET(Sprachen!A340,0,'Informazioni generali'!$B$4-1,1,1)</f>
        <v>Centrale 5</v>
      </c>
      <c r="M47" s="105" t="str">
        <f ca="1">OFFSET(Sprachen!A341,0,'Informazioni generali'!$B$4-1,1,1)</f>
        <v>Centrale 6</v>
      </c>
      <c r="N47" s="105" t="str">
        <f ca="1">OFFSET(Sprachen!A342,0,'Informazioni generali'!$B$4-1,1,1)</f>
        <v>Centrale 7</v>
      </c>
      <c r="O47" s="105" t="str">
        <f ca="1">OFFSET(Sprachen!A343,0,'Informazioni generali'!$B$4-1,1,1)</f>
        <v>Centrale 8</v>
      </c>
      <c r="P47" s="105" t="str">
        <f ca="1">OFFSET(Sprachen!A344,0,'Informazioni generali'!$B$4-1,1,1)</f>
        <v>Centrale 9</v>
      </c>
      <c r="Q47" s="105" t="str">
        <f ca="1">OFFSET(Sprachen!A345,0,'Informazioni generali'!$B$4-1,1,1)</f>
        <v>Centrale 10</v>
      </c>
      <c r="R47" s="713" t="str">
        <f ca="1">H12</f>
        <v>Commenti UFE</v>
      </c>
      <c r="S47" s="714"/>
      <c r="T47" s="452" t="str">
        <f ca="1">M12</f>
        <v>Commenti richiedente</v>
      </c>
      <c r="U47" s="453"/>
      <c r="V47" s="454" t="str">
        <f ca="1">V12</f>
        <v>Esame plausiblità</v>
      </c>
      <c r="W47" s="454" t="str">
        <f ca="1">W12</f>
        <v>Osservazioni plausibilità</v>
      </c>
      <c r="X47" s="454" t="str">
        <f ca="1">X12</f>
        <v>Esame materiale</v>
      </c>
      <c r="Y47" s="454" t="str">
        <f ca="1">Y12</f>
        <v>Commenti esame materiale</v>
      </c>
      <c r="Z47" s="486"/>
    </row>
    <row r="48" spans="1:27" ht="81.75" customHeight="1" x14ac:dyDescent="0.25">
      <c r="A48" s="464" t="str">
        <f t="shared" ref="A48:A59" ca="1" si="2">CONCATENATE($A$2," / ",AA48)</f>
        <v>IE4 / 28</v>
      </c>
      <c r="B48" s="106" t="str">
        <f ca="1">OFFSET(Sprachen!A401,0,'Informazioni generali'!$B$4-1,1,1)</f>
        <v>Nome della centrale (o impianto singolo conformemente all'art.88 OPEn)</v>
      </c>
      <c r="C48" s="467"/>
      <c r="D48" s="488"/>
      <c r="E48" s="468"/>
      <c r="F48" s="468"/>
      <c r="G48" s="468"/>
      <c r="H48" s="489" t="str">
        <f ca="1">IFERROR(IF($D$5="Nein","-",VLOOKUP(H$47,Input_prod_e!$A$10:$AA$19,HLOOKUP($A$2,Input_prod_e!$C$5:$AS$6,2,FALSE)+2,FALSE)),"")</f>
        <v/>
      </c>
      <c r="I48" s="489" t="str">
        <f ca="1">IFERROR(IF($D$5="Nein","-",VLOOKUP(I$47,Input_prod_e!$A$10:$AA$19,HLOOKUP($A$2,Input_prod_e!$C$5:$AS$6,2,FALSE)+2,FALSE)),"")</f>
        <v/>
      </c>
      <c r="J48" s="489" t="str">
        <f ca="1">IFERROR(IF($D$5="Nein","-",VLOOKUP(J$47,Input_prod_e!$A$10:$AA$19,HLOOKUP($A$2,Input_prod_e!$C$5:$AS$6,2,FALSE)+2,FALSE)),"")</f>
        <v/>
      </c>
      <c r="K48" s="489" t="str">
        <f ca="1">IFERROR(IF($D$5="Nein","-",VLOOKUP(K$47,Input_prod_e!$A$10:$AA$19,HLOOKUP($A$2,Input_prod_e!$C$5:$AS$6,2,FALSE)+2,FALSE)),"")</f>
        <v/>
      </c>
      <c r="L48" s="489" t="str">
        <f ca="1">IFERROR(IF($D$5="Nein","-",VLOOKUP(L$47,Input_prod_e!$A$10:$AA$19,HLOOKUP($A$2,Input_prod_e!$C$5:$AS$6,2,FALSE)+2,FALSE)),"")</f>
        <v/>
      </c>
      <c r="M48" s="489" t="str">
        <f ca="1">IFERROR(IF($D$5="Nein","-",VLOOKUP(M$47,Input_prod_e!$A$10:$AA$19,HLOOKUP($A$2,Input_prod_e!$C$5:$AS$6,2,FALSE)+2,FALSE)),"")</f>
        <v/>
      </c>
      <c r="N48" s="489" t="str">
        <f ca="1">IFERROR(IF($D$5="Nein","-",VLOOKUP(N$47,Input_prod_e!$A$10:$AA$19,HLOOKUP($A$2,Input_prod_e!$C$5:$AS$6,2,FALSE)+2,FALSE)),"")</f>
        <v/>
      </c>
      <c r="O48" s="489" t="str">
        <f ca="1">IFERROR(IF($D$5="Nein","-",VLOOKUP(O$47,Input_prod_e!$A$10:$AA$19,HLOOKUP($A$2,Input_prod_e!$C$5:$AS$6,2,FALSE)+2,FALSE)),"")</f>
        <v/>
      </c>
      <c r="P48" s="489" t="str">
        <f ca="1">IFERROR(IF($D$5="Nein","-",VLOOKUP(P$47,Input_prod_e!$A$10:$AA$19,HLOOKUP($A$2,Input_prod_e!$C$5:$AS$6,2,FALSE)+2,FALSE)),"")</f>
        <v/>
      </c>
      <c r="Q48" s="489" t="str">
        <f ca="1">IFERROR(IF($D$5="Nein","-",VLOOKUP(Q$47,Input_prod_e!$A$10:$AA$19,HLOOKUP($A$2,Input_prod_e!$C$5:$AS$6,2,FALSE)+2,FALSE)),"")</f>
        <v/>
      </c>
      <c r="R48" s="567" t="str">
        <f ca="1">OFFSET(Sprachen!A496,0,'Informazioni generali'!$B$4-1,1,1)</f>
        <v>Allegare alla domanda contratto che attesta il diritto di utilizzazione.
Qualora né concessione né diritto acquisito, specificare nei commenti.</v>
      </c>
      <c r="S48" s="568"/>
      <c r="T48" s="675"/>
      <c r="U48" s="676"/>
      <c r="V48" s="346"/>
      <c r="W48" s="207"/>
      <c r="X48" s="346" t="s">
        <v>179</v>
      </c>
      <c r="Y48" s="44"/>
      <c r="Z48" s="486"/>
      <c r="AA48">
        <f>+AA45+1</f>
        <v>28</v>
      </c>
    </row>
    <row r="49" spans="1:27" x14ac:dyDescent="0.25">
      <c r="A49" s="464" t="str">
        <f t="shared" ca="1" si="2"/>
        <v>IE4 / 29</v>
      </c>
      <c r="B49" s="98" t="str">
        <f ca="1">OFFSET(Sprachen!A402,0,'Informazioni generali'!$B$4-1,1,1)</f>
        <v>N. centrale sulla WASTA</v>
      </c>
      <c r="C49" s="467"/>
      <c r="D49" s="488"/>
      <c r="E49" s="468"/>
      <c r="F49" s="468"/>
      <c r="G49" s="468"/>
      <c r="H49" s="113"/>
      <c r="I49" s="113"/>
      <c r="J49" s="113"/>
      <c r="K49" s="113"/>
      <c r="L49" s="113"/>
      <c r="M49" s="113"/>
      <c r="N49" s="353"/>
      <c r="O49" s="353"/>
      <c r="P49" s="353"/>
      <c r="Q49" s="353"/>
      <c r="R49" s="678"/>
      <c r="S49" s="659"/>
      <c r="T49" s="675"/>
      <c r="U49" s="676"/>
      <c r="V49" s="346"/>
      <c r="W49" s="207"/>
      <c r="X49" s="346" t="s">
        <v>179</v>
      </c>
      <c r="Y49" s="44"/>
      <c r="Z49" s="486"/>
      <c r="AA49">
        <f>+AA48+1</f>
        <v>29</v>
      </c>
    </row>
    <row r="50" spans="1:27" ht="25" x14ac:dyDescent="0.25">
      <c r="A50" s="464" t="str">
        <f t="shared" ca="1" si="2"/>
        <v>IE4 / 30</v>
      </c>
      <c r="B50" s="98" t="str">
        <f ca="1">OFFSET(Sprachen!A403,0,'Informazioni generali'!$B$4-1,1,1)</f>
        <v>Collegamento sul piano idraulico e ottimizzazione congiunta disponibili</v>
      </c>
      <c r="C50" s="467" t="str">
        <f ca="1">OFFSET(Sprachen!A404,0,'Informazioni generali'!$B$4-1,1,1)</f>
        <v>[Si/No]</v>
      </c>
      <c r="D50" s="490"/>
      <c r="E50" s="491"/>
      <c r="F50" s="491"/>
      <c r="G50" s="491"/>
      <c r="H50" s="354"/>
      <c r="I50" s="354"/>
      <c r="J50" s="354"/>
      <c r="K50" s="354"/>
      <c r="L50" s="354"/>
      <c r="M50" s="354"/>
      <c r="N50" s="354"/>
      <c r="O50" s="354"/>
      <c r="P50" s="354"/>
      <c r="Q50" s="354"/>
      <c r="R50" s="687" t="str">
        <f ca="1">OFFSET(Sprachen!A497,0,'Informazioni generali'!$B$4-1,1,1)</f>
        <v>Allegare planimetria dell'impianto</v>
      </c>
      <c r="S50" s="688"/>
      <c r="T50" s="675"/>
      <c r="U50" s="676"/>
      <c r="V50" s="346"/>
      <c r="W50" s="207"/>
      <c r="X50" s="346" t="s">
        <v>179</v>
      </c>
      <c r="Y50" s="492"/>
      <c r="Z50" s="486"/>
      <c r="AA50">
        <f t="shared" ref="AA50:AA57" si="3">+AA49+1</f>
        <v>30</v>
      </c>
    </row>
    <row r="51" spans="1:27" x14ac:dyDescent="0.25">
      <c r="A51" s="464" t="str">
        <f t="shared" ca="1" si="2"/>
        <v>IE4 / 31</v>
      </c>
      <c r="B51" s="98" t="str">
        <f ca="1">OFFSET(Sprachen!A405,0,'Informazioni generali'!$B$4-1,1,1)</f>
        <v>Potenza meccanica lorda media</v>
      </c>
      <c r="C51" s="467" t="s">
        <v>6</v>
      </c>
      <c r="D51" s="101">
        <f>SUMIF($H$50:$Q$50,"Ja",H51:Q51)+SUMIF($H$50:$Q$50,"Oui",H51:Q51)+SUMIF($H$50:$Q$50,"Si",H51:Q51)</f>
        <v>0</v>
      </c>
      <c r="E51" s="240"/>
      <c r="F51" s="240"/>
      <c r="G51" s="240"/>
      <c r="H51" s="428"/>
      <c r="I51" s="428"/>
      <c r="J51" s="428"/>
      <c r="K51" s="428"/>
      <c r="L51" s="428"/>
      <c r="M51" s="428"/>
      <c r="N51" s="428"/>
      <c r="O51" s="428"/>
      <c r="P51" s="428"/>
      <c r="Q51" s="428"/>
      <c r="R51" s="678"/>
      <c r="S51" s="659"/>
      <c r="T51" s="675"/>
      <c r="U51" s="676"/>
      <c r="V51" s="346"/>
      <c r="W51" s="207"/>
      <c r="X51" s="346" t="s">
        <v>179</v>
      </c>
      <c r="Y51" s="492" t="s">
        <v>179</v>
      </c>
      <c r="Z51" s="486"/>
      <c r="AA51">
        <f t="shared" si="3"/>
        <v>31</v>
      </c>
    </row>
    <row r="52" spans="1:27" x14ac:dyDescent="0.25">
      <c r="A52" s="464" t="str">
        <f t="shared" ca="1" si="2"/>
        <v>IE4 / 32</v>
      </c>
      <c r="B52" s="98" t="str">
        <f ca="1">OFFSET(Sprachen!A406,0,'Informazioni generali'!$B$4-1,1,1)</f>
        <v>Potenza installata delle turbine</v>
      </c>
      <c r="C52" s="467" t="s">
        <v>6</v>
      </c>
      <c r="D52" s="101">
        <f>SUMIF($H$50:$Q$50,"Ja",H52:Q52)+SUMIF($H$50:$Q$50,"Oui",H52:Q52)+SUMIF($H$50:$Q$50,"Si",H52:Q52)</f>
        <v>0</v>
      </c>
      <c r="E52" s="240"/>
      <c r="F52" s="240"/>
      <c r="G52" s="240"/>
      <c r="H52" s="428"/>
      <c r="I52" s="428"/>
      <c r="J52" s="428"/>
      <c r="K52" s="428"/>
      <c r="L52" s="428"/>
      <c r="M52" s="428"/>
      <c r="N52" s="428"/>
      <c r="O52" s="428"/>
      <c r="P52" s="428"/>
      <c r="Q52" s="428"/>
      <c r="R52" s="678"/>
      <c r="S52" s="659"/>
      <c r="T52" s="675"/>
      <c r="U52" s="676"/>
      <c r="V52" s="346"/>
      <c r="W52" s="207"/>
      <c r="X52" s="346" t="s">
        <v>179</v>
      </c>
      <c r="Y52" s="44"/>
      <c r="Z52" s="486"/>
      <c r="AA52">
        <f t="shared" si="3"/>
        <v>32</v>
      </c>
    </row>
    <row r="53" spans="1:27" x14ac:dyDescent="0.25">
      <c r="A53" s="464" t="str">
        <f t="shared" ca="1" si="2"/>
        <v>IE4 / 33</v>
      </c>
      <c r="B53" s="98" t="str">
        <f ca="1">OFFSET(Sprachen!A407,0,'Informazioni generali'!$B$4-1,1,1)</f>
        <v>Potenza massima erogata dal generatore</v>
      </c>
      <c r="C53" s="467" t="s">
        <v>6</v>
      </c>
      <c r="D53" s="101">
        <f>SUMIF($H$50:$Q$50,"Ja",H53:Q53)+SUMIF($H$50:$Q$50,"Oui",H53:Q53)+SUMIF($H$50:$Q$50,"Si",H53:Q53)</f>
        <v>0</v>
      </c>
      <c r="E53" s="240"/>
      <c r="F53" s="240"/>
      <c r="G53" s="240"/>
      <c r="H53" s="428"/>
      <c r="I53" s="428"/>
      <c r="J53" s="428"/>
      <c r="K53" s="428"/>
      <c r="L53" s="428"/>
      <c r="M53" s="428"/>
      <c r="N53" s="428"/>
      <c r="O53" s="428"/>
      <c r="P53" s="428"/>
      <c r="Q53" s="428"/>
      <c r="R53" s="678"/>
      <c r="S53" s="659"/>
      <c r="T53" s="675"/>
      <c r="U53" s="676"/>
      <c r="V53" s="346"/>
      <c r="W53" s="207"/>
      <c r="X53" s="346" t="s">
        <v>179</v>
      </c>
      <c r="Y53" s="44"/>
      <c r="Z53" s="486"/>
      <c r="AA53">
        <f t="shared" si="3"/>
        <v>33</v>
      </c>
    </row>
    <row r="54" spans="1:27" ht="31.5" customHeight="1" x14ac:dyDescent="0.25">
      <c r="A54" s="464" t="str">
        <f t="shared" ca="1" si="2"/>
        <v>IE4 / 34</v>
      </c>
      <c r="B54" s="98" t="str">
        <f ca="1">OFFSET(Sprachen!A408,0,'Informazioni generali'!$B$4-1,1,1)</f>
        <v>Produzione netta di tutte le centrali</v>
      </c>
      <c r="C54" s="467" t="s">
        <v>8</v>
      </c>
      <c r="D54" s="102">
        <f ca="1">IFERROR(SUM(H54:Q54),"")</f>
        <v>0</v>
      </c>
      <c r="E54" s="244"/>
      <c r="F54" s="244"/>
      <c r="G54" s="244"/>
      <c r="H54" s="108" t="str">
        <f ca="1">IFERROR(IF($D$5="Nein/Non/No","-",VLOOKUP(H$47,Input_prod_e!$A$21:$AA$30,HLOOKUP($A$2,Input_prod_e!$C$5:$AS$6,2,FALSE)+2,FALSE)),"")</f>
        <v/>
      </c>
      <c r="I54" s="108" t="str">
        <f ca="1">IFERROR(IF($D$5="Nein/Non/No","-",VLOOKUP(I$47,Input_prod_e!$A$21:$AA$30,HLOOKUP($A$2,Input_prod_e!$C$5:$AS$6,2,FALSE)+2,FALSE)),"")</f>
        <v/>
      </c>
      <c r="J54" s="108" t="str">
        <f ca="1">IFERROR(IF($D$5="Nein/Non/No","-",VLOOKUP(J$47,Input_prod_e!$A$21:$AA$30,HLOOKUP($A$2,Input_prod_e!$C$5:$AS$6,2,FALSE)+2,FALSE)),"")</f>
        <v/>
      </c>
      <c r="K54" s="108" t="str">
        <f ca="1">IFERROR(IF($D$5="Nein/Non/No","-",VLOOKUP(K$47,Input_prod_e!$A$21:$AA$30,HLOOKUP($A$2,Input_prod_e!$C$5:$AS$6,2,FALSE)+2,FALSE)),"")</f>
        <v/>
      </c>
      <c r="L54" s="108" t="str">
        <f ca="1">IFERROR(IF($D$5="Nein/Non/No","-",VLOOKUP(L$47,Input_prod_e!$A$21:$AA$30,HLOOKUP($A$2,Input_prod_e!$C$5:$AS$6,2,FALSE)+2,FALSE)),"")</f>
        <v/>
      </c>
      <c r="M54" s="108" t="str">
        <f ca="1">IFERROR(IF($D$5="Nein/Non/No","-",VLOOKUP(M$47,Input_prod_e!$A$21:$AA$30,HLOOKUP($A$2,Input_prod_e!$C$5:$AS$6,2,FALSE)+2,FALSE)),"")</f>
        <v/>
      </c>
      <c r="N54" s="108" t="str">
        <f ca="1">IFERROR(IF($D$5="Nein/Non/No","-",VLOOKUP(N$47,Input_prod_e!$A$21:$AA$30,HLOOKUP($A$2,Input_prod_e!$C$5:$AS$6,2,FALSE)+2,FALSE)),"")</f>
        <v/>
      </c>
      <c r="O54" s="108" t="str">
        <f ca="1">IFERROR(IF($D$5="Nein/Non/No","-",VLOOKUP(O$47,Input_prod_e!$A$21:$AA$30,HLOOKUP($A$2,Input_prod_e!$C$5:$AS$6,2,FALSE)+2,FALSE)),"")</f>
        <v/>
      </c>
      <c r="P54" s="108" t="str">
        <f ca="1">IFERROR(IF($D$5="Nein/Non/No","-",VLOOKUP(P$47,Input_prod_e!$A$21:$AA$30,HLOOKUP($A$2,Input_prod_e!$C$5:$AS$6,2,FALSE)+2,FALSE)),"")</f>
        <v/>
      </c>
      <c r="Q54" s="108" t="str">
        <f ca="1">IFERROR(IF($D$5="Nein/Non/No","-",VLOOKUP(Q$47,Input_prod_e!$A$21:$AA$30,HLOOKUP($A$2,Input_prod_e!$C$5:$AS$6,2,FALSE)+2,FALSE)),"")</f>
        <v/>
      </c>
      <c r="R54" s="574" t="str">
        <f ca="1">OFFSET(Sprachen!A498,0,'Informazioni generali'!$B$4-1,1,1)</f>
        <v>Prendere in considerazione soltanto gli impianti con collegamento sul piano idraulico e ottimizzati congiuntamente</v>
      </c>
      <c r="S54" s="576"/>
      <c r="T54" s="586"/>
      <c r="U54" s="586"/>
      <c r="V54" s="493"/>
      <c r="W54" s="209"/>
      <c r="X54" s="493"/>
      <c r="Y54" s="494"/>
      <c r="Z54" s="486"/>
      <c r="AA54">
        <f t="shared" si="3"/>
        <v>34</v>
      </c>
    </row>
    <row r="55" spans="1:27" ht="31.5" customHeight="1" x14ac:dyDescent="0.25">
      <c r="A55" s="464" t="str">
        <f t="shared" ca="1" si="2"/>
        <v>IE4 / 35</v>
      </c>
      <c r="B55" s="98" t="str">
        <f ca="1">OFFSET(Sprachen!A409,0,'Informazioni generali'!$B$4-1,1,1)</f>
        <v>Produzione netta degli impianti con collegamento sul piano idraulico e ottimizzati congiuntamente</v>
      </c>
      <c r="C55" s="467" t="s">
        <v>8</v>
      </c>
      <c r="D55" s="102">
        <f>SUM(H55:Q55)</f>
        <v>0</v>
      </c>
      <c r="E55" s="244"/>
      <c r="F55" s="244"/>
      <c r="G55" s="244"/>
      <c r="H55" s="108">
        <f>+IF(H50="Ja",H54,0)+IF(H50="Oui",H54,0)+IF(H50="Si",H54,0)</f>
        <v>0</v>
      </c>
      <c r="I55" s="108">
        <f t="shared" ref="I55:Q55" si="4">+IF(I50="Ja",I54,0)+IF(I50="Oui",I54,0)+IF(I50="Si",I54,0)</f>
        <v>0</v>
      </c>
      <c r="J55" s="108">
        <f t="shared" si="4"/>
        <v>0</v>
      </c>
      <c r="K55" s="108">
        <f t="shared" si="4"/>
        <v>0</v>
      </c>
      <c r="L55" s="108">
        <f t="shared" si="4"/>
        <v>0</v>
      </c>
      <c r="M55" s="108">
        <f t="shared" si="4"/>
        <v>0</v>
      </c>
      <c r="N55" s="108">
        <f t="shared" si="4"/>
        <v>0</v>
      </c>
      <c r="O55" s="108">
        <f t="shared" si="4"/>
        <v>0</v>
      </c>
      <c r="P55" s="108">
        <f t="shared" si="4"/>
        <v>0</v>
      </c>
      <c r="Q55" s="108">
        <f t="shared" si="4"/>
        <v>0</v>
      </c>
      <c r="R55" s="570"/>
      <c r="S55" s="572"/>
      <c r="T55" s="586"/>
      <c r="U55" s="586"/>
      <c r="V55" s="493"/>
      <c r="W55" s="209"/>
      <c r="X55" s="493"/>
      <c r="Y55" s="494"/>
      <c r="Z55" s="486"/>
      <c r="AA55">
        <f t="shared" si="3"/>
        <v>35</v>
      </c>
    </row>
    <row r="56" spans="1:27" x14ac:dyDescent="0.25">
      <c r="A56" s="464" t="str">
        <f t="shared" ca="1" si="2"/>
        <v>IE4 / 36</v>
      </c>
      <c r="B56" s="98" t="str">
        <f ca="1">OFFSET(Sprachen!A410,0,'Informazioni generali'!$B$4-1,1,1)</f>
        <v>Diritto a RU/RIC</v>
      </c>
      <c r="C56" s="467" t="str">
        <f ca="1">OFFSET(Sprachen!A404,0,'Informazioni generali'!$B$4-1,1,1)</f>
        <v>[Si/No]</v>
      </c>
      <c r="D56" s="495">
        <f>IF(COUNTIF(H56:Q56,"Ja")&gt;0,COUNTIF(H56:Q56,"Ja"),0)</f>
        <v>0</v>
      </c>
      <c r="E56" s="496"/>
      <c r="F56" s="496"/>
      <c r="G56" s="496"/>
      <c r="H56" s="354"/>
      <c r="I56" s="354"/>
      <c r="J56" s="354"/>
      <c r="K56" s="354"/>
      <c r="L56" s="354"/>
      <c r="M56" s="354"/>
      <c r="N56" s="354"/>
      <c r="O56" s="354"/>
      <c r="P56" s="354"/>
      <c r="Q56" s="354"/>
      <c r="R56" s="687"/>
      <c r="S56" s="688"/>
      <c r="T56" s="675"/>
      <c r="U56" s="676"/>
      <c r="V56" s="346"/>
      <c r="W56" s="207"/>
      <c r="X56" s="346" t="s">
        <v>179</v>
      </c>
      <c r="Y56" s="492" t="s">
        <v>179</v>
      </c>
      <c r="Z56" s="486"/>
      <c r="AA56">
        <f t="shared" si="3"/>
        <v>36</v>
      </c>
    </row>
    <row r="57" spans="1:27" x14ac:dyDescent="0.25">
      <c r="A57" s="464" t="str">
        <f t="shared" ca="1" si="2"/>
        <v>IE4 / 37</v>
      </c>
      <c r="B57" s="98" t="str">
        <f ca="1">OFFSET(Sprachen!A411,0,'Informazioni generali'!$B$4-1,1,1)</f>
        <v>Ricavi da RU/RIC anno</v>
      </c>
      <c r="C57" s="467" t="s">
        <v>24</v>
      </c>
      <c r="D57" s="497">
        <f>SUMIF(H50:Q50,"Ja",H57:Q57)+SUMIF(H50:Q50,"Oui",H57:Q57)+SUMIF(H50:Q50,"Si",H57:Q57)</f>
        <v>0</v>
      </c>
      <c r="E57" s="245"/>
      <c r="F57" s="245"/>
      <c r="G57" s="245"/>
      <c r="H57" s="429"/>
      <c r="I57" s="429"/>
      <c r="J57" s="429"/>
      <c r="K57" s="429"/>
      <c r="L57" s="429"/>
      <c r="M57" s="429"/>
      <c r="N57" s="429"/>
      <c r="O57" s="429"/>
      <c r="P57" s="429"/>
      <c r="Q57" s="429"/>
      <c r="R57" s="678"/>
      <c r="S57" s="659"/>
      <c r="T57" s="675"/>
      <c r="U57" s="676"/>
      <c r="V57" s="346"/>
      <c r="W57" s="207"/>
      <c r="X57" s="346" t="s">
        <v>179</v>
      </c>
      <c r="Y57" s="492" t="s">
        <v>179</v>
      </c>
      <c r="Z57" s="486"/>
      <c r="AA57">
        <f t="shared" si="3"/>
        <v>37</v>
      </c>
    </row>
    <row r="58" spans="1:27" ht="25" x14ac:dyDescent="0.25">
      <c r="A58" s="464" t="str">
        <f t="shared" ca="1" si="2"/>
        <v>IE4 / 39</v>
      </c>
      <c r="B58" s="98" t="str">
        <f ca="1">OFFSET(Sprachen!A412,0,'Informazioni generali'!$B$4-1,1,1)</f>
        <v>Ricavi dall'indennizzo per risanamenti secondo la legge sulla protezione delle acque</v>
      </c>
      <c r="C58" s="457" t="s">
        <v>24</v>
      </c>
      <c r="D58" s="497">
        <f>SUMIF($H$50:$Q$50,"Ja",H58:Q58)+SUMIF($H$50:$Q$50,"Oui",H58:Q58)+SUMIF($H$50:$Q$50,"Si",H58:Q58)</f>
        <v>0</v>
      </c>
      <c r="E58" s="245"/>
      <c r="F58" s="245"/>
      <c r="G58" s="245"/>
      <c r="H58" s="429"/>
      <c r="I58" s="429"/>
      <c r="J58" s="429"/>
      <c r="K58" s="429"/>
      <c r="L58" s="429"/>
      <c r="M58" s="429"/>
      <c r="N58" s="429"/>
      <c r="O58" s="429"/>
      <c r="P58" s="429"/>
      <c r="Q58" s="429"/>
      <c r="R58" s="656"/>
      <c r="S58" s="658"/>
      <c r="T58" s="675"/>
      <c r="U58" s="676"/>
      <c r="V58" s="346"/>
      <c r="W58" s="207"/>
      <c r="X58" s="346" t="s">
        <v>179</v>
      </c>
      <c r="Y58" s="492" t="s">
        <v>179</v>
      </c>
      <c r="Z58" s="486"/>
      <c r="AA58">
        <v>39</v>
      </c>
    </row>
    <row r="59" spans="1:27" ht="25" x14ac:dyDescent="0.25">
      <c r="A59" s="464" t="str">
        <f t="shared" ca="1" si="2"/>
        <v>IE4 / 41</v>
      </c>
      <c r="B59" s="98" t="str">
        <f ca="1">OFFSET(Sprachen!A413,0,'Informazioni generali'!$B$4-1,1,1)</f>
        <v>Ricavi da altre misure di sostegno da parte degli enti pubblici</v>
      </c>
      <c r="C59" s="457" t="s">
        <v>24</v>
      </c>
      <c r="D59" s="497">
        <f>SUMIF(H50:Q50,"Ja",H59:Q59)+SUMIF(H50:Q50,"Qui",H59:Q59)+SUMIF(H50:Q50,"Si",H59:Q59)</f>
        <v>0</v>
      </c>
      <c r="E59" s="245"/>
      <c r="F59" s="245"/>
      <c r="G59" s="245"/>
      <c r="H59" s="429"/>
      <c r="I59" s="429"/>
      <c r="J59" s="429"/>
      <c r="K59" s="429"/>
      <c r="L59" s="429"/>
      <c r="M59" s="429"/>
      <c r="N59" s="429"/>
      <c r="O59" s="429"/>
      <c r="P59" s="429"/>
      <c r="Q59" s="429"/>
      <c r="R59" s="656"/>
      <c r="S59" s="658"/>
      <c r="T59" s="675"/>
      <c r="U59" s="676"/>
      <c r="V59" s="346"/>
      <c r="W59" s="207"/>
      <c r="X59" s="346" t="s">
        <v>179</v>
      </c>
      <c r="Y59" s="44"/>
      <c r="Z59" s="486"/>
      <c r="AA59">
        <v>41</v>
      </c>
    </row>
    <row r="60" spans="1:27" ht="15.5" x14ac:dyDescent="0.35">
      <c r="A60" s="483"/>
      <c r="B60" s="484"/>
      <c r="C60" s="484"/>
      <c r="D60" s="484"/>
      <c r="E60" s="484"/>
      <c r="F60" s="484"/>
      <c r="G60" s="484"/>
      <c r="H60" s="484"/>
      <c r="I60" s="484"/>
      <c r="J60" s="484"/>
      <c r="K60" s="484"/>
      <c r="L60" s="484"/>
      <c r="M60" s="484"/>
      <c r="N60" s="484"/>
      <c r="O60" s="484"/>
      <c r="P60" s="484"/>
      <c r="Q60" s="484"/>
      <c r="R60" s="484"/>
      <c r="S60" s="484"/>
      <c r="T60" s="484"/>
      <c r="U60" s="484"/>
      <c r="V60" s="484"/>
      <c r="W60" s="485"/>
      <c r="X60" s="484"/>
      <c r="Y60" s="484"/>
      <c r="Z60" s="486"/>
    </row>
    <row r="61" spans="1:27" ht="26" x14ac:dyDescent="0.3">
      <c r="A61" s="498" t="str">
        <f ca="1">OFFSET(Sprachen!A414,0,'Informazioni generali'!$B$4-1,1,1)</f>
        <v>B. Costi di produzione</v>
      </c>
      <c r="B61" s="498"/>
      <c r="C61" s="465"/>
      <c r="D61" s="499"/>
      <c r="E61" s="500"/>
      <c r="F61" s="500"/>
      <c r="G61" s="500"/>
      <c r="H61" s="674" t="str">
        <f ca="1">R47</f>
        <v>Commenti UFE</v>
      </c>
      <c r="I61" s="674"/>
      <c r="J61" s="674"/>
      <c r="K61" s="674"/>
      <c r="L61" s="674"/>
      <c r="M61" s="740" t="str">
        <f ca="1">T47</f>
        <v>Commenti richiedente</v>
      </c>
      <c r="N61" s="741"/>
      <c r="O61" s="741"/>
      <c r="P61" s="741"/>
      <c r="Q61" s="741"/>
      <c r="R61" s="741"/>
      <c r="S61" s="741"/>
      <c r="T61" s="741"/>
      <c r="U61" s="742"/>
      <c r="V61" s="454" t="str">
        <f ca="1">V47</f>
        <v>Esame plausiblità</v>
      </c>
      <c r="W61" s="454" t="str">
        <f ca="1">W47</f>
        <v>Osservazioni plausibilità</v>
      </c>
      <c r="X61" s="454" t="str">
        <f ca="1">X47</f>
        <v>Esame materiale</v>
      </c>
      <c r="Y61" s="454" t="str">
        <f ca="1">Y47</f>
        <v>Commenti esame materiale</v>
      </c>
    </row>
    <row r="62" spans="1:27" ht="27.75" customHeight="1" x14ac:dyDescent="0.25">
      <c r="A62" s="464"/>
      <c r="B62" s="501" t="str">
        <f ca="1">OFFSET(Sprachen!A415,0,'Informazioni generali'!$B$4-1,1,1)</f>
        <v>B 1. Costi e ricavi d'esercizio</v>
      </c>
      <c r="C62" s="467"/>
      <c r="D62" s="467"/>
      <c r="E62" s="502"/>
      <c r="F62" s="502"/>
      <c r="G62" s="502"/>
      <c r="H62" s="590"/>
      <c r="I62" s="590"/>
      <c r="J62" s="590"/>
      <c r="K62" s="590"/>
      <c r="L62" s="590"/>
      <c r="M62" s="663"/>
      <c r="N62" s="663"/>
      <c r="O62" s="663"/>
      <c r="P62" s="663"/>
      <c r="Q62" s="663"/>
      <c r="R62" s="663"/>
      <c r="S62" s="663"/>
      <c r="T62" s="663"/>
      <c r="U62" s="663"/>
      <c r="V62" s="346"/>
      <c r="W62" s="207"/>
      <c r="X62" s="346" t="s">
        <v>179</v>
      </c>
      <c r="Y62" s="472" t="s">
        <v>179</v>
      </c>
    </row>
    <row r="63" spans="1:27" ht="25" x14ac:dyDescent="0.25">
      <c r="A63" s="464" t="str">
        <f t="shared" ref="A63:A72" ca="1" si="5">CONCATENATE($A$2," / ",AA63)</f>
        <v>IE4 / 42</v>
      </c>
      <c r="B63" s="98" t="str">
        <f ca="1">OFFSET(Sprachen!A416,0,'Informazioni generali'!$B$4-1,1,1)</f>
        <v>Somma subventioni/remunerazioni degli enti pubblici</v>
      </c>
      <c r="C63" s="467"/>
      <c r="D63" s="503">
        <f>D59+D57</f>
        <v>0</v>
      </c>
      <c r="E63" s="504"/>
      <c r="F63" s="504"/>
      <c r="G63" s="504"/>
      <c r="H63" s="705"/>
      <c r="I63" s="602"/>
      <c r="J63" s="602"/>
      <c r="K63" s="602"/>
      <c r="L63" s="706"/>
      <c r="M63" s="707"/>
      <c r="N63" s="708"/>
      <c r="O63" s="708"/>
      <c r="P63" s="708"/>
      <c r="Q63" s="708"/>
      <c r="R63" s="708"/>
      <c r="S63" s="708"/>
      <c r="T63" s="708"/>
      <c r="U63" s="709"/>
      <c r="V63" s="346"/>
      <c r="W63" s="207"/>
      <c r="X63" s="346" t="s">
        <v>179</v>
      </c>
      <c r="Y63" s="472" t="s">
        <v>179</v>
      </c>
      <c r="AA63">
        <v>42</v>
      </c>
    </row>
    <row r="64" spans="1:27" ht="33" customHeight="1" x14ac:dyDescent="0.25">
      <c r="A64" s="464" t="str">
        <f t="shared" ca="1" si="5"/>
        <v>IE4 / 43</v>
      </c>
      <c r="B64" s="98" t="str">
        <f ca="1">OFFSET(Sprachen!A417,0,'Informazioni generali'!$B$4-1,1,1)</f>
        <v>Altri ricavi d'esercizio (senza sostegni)</v>
      </c>
      <c r="C64" s="105" t="s">
        <v>24</v>
      </c>
      <c r="D64" s="116"/>
      <c r="E64" s="505"/>
      <c r="F64" s="505"/>
      <c r="G64" s="505"/>
      <c r="H64" s="717" t="str">
        <f ca="1">CONCATENATE(OFFSET(Sprachen!A500,0,'Informazioni generali'!$B$4-1,1,1)," 5.",A2,".7")</f>
        <v>Conformemente alla direttiva dell'UFE sui costi d'esercizio e del capitale computabili 5.IE4.7</v>
      </c>
      <c r="I64" s="582"/>
      <c r="J64" s="582"/>
      <c r="K64" s="582"/>
      <c r="L64" s="718"/>
      <c r="M64" s="663"/>
      <c r="N64" s="663"/>
      <c r="O64" s="663"/>
      <c r="P64" s="663"/>
      <c r="Q64" s="663"/>
      <c r="R64" s="663"/>
      <c r="S64" s="663"/>
      <c r="T64" s="663"/>
      <c r="U64" s="663"/>
      <c r="V64" s="346"/>
      <c r="W64" s="207"/>
      <c r="X64" s="346" t="s">
        <v>179</v>
      </c>
      <c r="Y64" s="472" t="s">
        <v>179</v>
      </c>
      <c r="AA64">
        <v>43</v>
      </c>
    </row>
    <row r="65" spans="1:27" x14ac:dyDescent="0.25">
      <c r="A65" s="464" t="str">
        <f t="shared" ca="1" si="5"/>
        <v>IE4 / 44</v>
      </c>
      <c r="B65" s="98" t="str">
        <f ca="1">OFFSET(Sprachen!A418,0,'Informazioni generali'!$B$4-1,1,1)</f>
        <v>Attivazione di prestazioni proprie</v>
      </c>
      <c r="C65" s="105" t="s">
        <v>24</v>
      </c>
      <c r="D65" s="116"/>
      <c r="E65" s="252"/>
      <c r="F65" s="252"/>
      <c r="G65" s="252"/>
      <c r="H65" s="717"/>
      <c r="I65" s="582"/>
      <c r="J65" s="582"/>
      <c r="K65" s="582"/>
      <c r="L65" s="718"/>
      <c r="M65" s="663"/>
      <c r="N65" s="663"/>
      <c r="O65" s="663"/>
      <c r="P65" s="663"/>
      <c r="Q65" s="663"/>
      <c r="R65" s="663"/>
      <c r="S65" s="663"/>
      <c r="T65" s="663"/>
      <c r="U65" s="663"/>
      <c r="V65" s="346"/>
      <c r="W65" s="207"/>
      <c r="X65" s="346" t="s">
        <v>179</v>
      </c>
      <c r="Y65" s="472" t="s">
        <v>179</v>
      </c>
      <c r="AA65">
        <f t="shared" ref="AA65:AA72" si="6">AA64+1</f>
        <v>44</v>
      </c>
    </row>
    <row r="66" spans="1:27" ht="12.75" customHeight="1" x14ac:dyDescent="0.25">
      <c r="A66" s="464" t="str">
        <f t="shared" ca="1" si="5"/>
        <v>IE4 / 45</v>
      </c>
      <c r="B66" s="98" t="str">
        <f ca="1">OFFSET(Sprachen!A419,0,'Informazioni generali'!$B$4-1,1,1)</f>
        <v>Energia di pompaggio</v>
      </c>
      <c r="C66" s="105" t="s">
        <v>8</v>
      </c>
      <c r="D66" s="506" t="str">
        <f ca="1">IFERROR(IF($D$5="Nein/Non/No","-",INDIRECT(CONCATENATE(Input_prod_e!$A$2,"!")&amp;CONCATENATE(MID("CDEFGHIJKLMNOPQRSTUVWXYZ",HLOOKUP($A$2,Input_prod_e!$C$5:$AS$6,2,FALSE),1),"55"))),"")</f>
        <v/>
      </c>
      <c r="E66" s="242"/>
      <c r="F66" s="242"/>
      <c r="G66" s="242"/>
      <c r="H66" s="680" t="s">
        <v>597</v>
      </c>
      <c r="I66" s="680"/>
      <c r="J66" s="680"/>
      <c r="K66" s="680"/>
      <c r="L66" s="681"/>
      <c r="M66" s="663"/>
      <c r="N66" s="663"/>
      <c r="O66" s="663"/>
      <c r="P66" s="663"/>
      <c r="Q66" s="663"/>
      <c r="R66" s="663"/>
      <c r="S66" s="663"/>
      <c r="T66" s="663"/>
      <c r="U66" s="663"/>
      <c r="V66" s="346"/>
      <c r="W66" s="207"/>
      <c r="X66" s="346" t="s">
        <v>179</v>
      </c>
      <c r="Y66" s="472" t="s">
        <v>179</v>
      </c>
      <c r="AA66">
        <f t="shared" si="6"/>
        <v>45</v>
      </c>
    </row>
    <row r="67" spans="1:27" ht="25" x14ac:dyDescent="0.25">
      <c r="A67" s="464" t="str">
        <f t="shared" ca="1" si="5"/>
        <v>IE4 / 46</v>
      </c>
      <c r="B67" s="98" t="str">
        <f ca="1">OFFSET(Sprachen!A420,0,'Informazioni generali'!$B$4-1,1,1)</f>
        <v>Costi specifici dell'energia di pompaggio a prezzo di mercato</v>
      </c>
      <c r="C67" s="105" t="s">
        <v>38</v>
      </c>
      <c r="D67" s="507" t="str">
        <f ca="1">IFERROR(D68*100/(D66*1000000),"")</f>
        <v/>
      </c>
      <c r="E67" s="247"/>
      <c r="F67" s="247"/>
      <c r="G67" s="247"/>
      <c r="H67" s="585" t="s">
        <v>1800</v>
      </c>
      <c r="I67" s="673" t="str">
        <f ca="1">OFFSET(Sprachen!A428,0,'Informazioni generali'!$B$4-1,1,1)</f>
        <v>Oneri per le prestazioni di servizio globali e la commercializzazione dell’elettricità (Overhead) [CHF]</v>
      </c>
      <c r="J67" s="673"/>
      <c r="K67" s="749"/>
      <c r="L67" s="749"/>
      <c r="M67" s="663"/>
      <c r="N67" s="663"/>
      <c r="O67" s="663"/>
      <c r="P67" s="663"/>
      <c r="Q67" s="663"/>
      <c r="R67" s="663"/>
      <c r="S67" s="663"/>
      <c r="T67" s="663"/>
      <c r="U67" s="663"/>
      <c r="V67" s="346"/>
      <c r="W67" s="207"/>
      <c r="X67" s="346" t="s">
        <v>179</v>
      </c>
      <c r="Y67" s="472" t="s">
        <v>179</v>
      </c>
      <c r="AA67">
        <f t="shared" si="6"/>
        <v>46</v>
      </c>
    </row>
    <row r="68" spans="1:27" x14ac:dyDescent="0.25">
      <c r="A68" s="464" t="str">
        <f ca="1">CONCATENATE($A$2," / ",AA68)</f>
        <v>IE4 / 47</v>
      </c>
      <c r="B68" s="98" t="str">
        <f ca="1">OFFSET(Sprachen!A421,0,'Informazioni generali'!$B$4-1,1,1)</f>
        <v>Costi energia di pompaggio a prezzo di mercato</v>
      </c>
      <c r="C68" s="105" t="s">
        <v>24</v>
      </c>
      <c r="D68" s="506" t="str">
        <f ca="1">IFERROR(IF($D$5="Nein/Non/No","-",INDIRECT(CONCATENATE(Input_prod_e!$A$2,"!")&amp;CONCATENATE(MID("CDEFGHIJKLMNOPQRSTUVWXYZ",HLOOKUP($A$2,Input_prod_e!$C$5:$AS$6,2,FALSE),1),"67"))),"")</f>
        <v/>
      </c>
      <c r="E68" s="248"/>
      <c r="F68" s="248"/>
      <c r="G68" s="248"/>
      <c r="H68" s="585"/>
      <c r="I68" s="673"/>
      <c r="J68" s="673"/>
      <c r="K68" s="749"/>
      <c r="L68" s="749"/>
      <c r="M68" s="663"/>
      <c r="N68" s="663"/>
      <c r="O68" s="663"/>
      <c r="P68" s="663"/>
      <c r="Q68" s="663"/>
      <c r="R68" s="663"/>
      <c r="S68" s="663"/>
      <c r="T68" s="663"/>
      <c r="U68" s="663"/>
      <c r="V68" s="346"/>
      <c r="W68" s="207"/>
      <c r="X68" s="346" t="s">
        <v>179</v>
      </c>
      <c r="Y68" s="472" t="s">
        <v>179</v>
      </c>
      <c r="AA68">
        <f t="shared" si="6"/>
        <v>47</v>
      </c>
    </row>
    <row r="69" spans="1:27" ht="25.9" customHeight="1" x14ac:dyDescent="0.25">
      <c r="A69" s="464" t="str">
        <f t="shared" ca="1" si="5"/>
        <v>IE4 / 48</v>
      </c>
      <c r="B69" s="98" t="str">
        <f ca="1">OFFSET(Sprachen!A422,0,'Informazioni generali'!$B$4-1,1,1)</f>
        <v>Costi per l'acquisto di energia</v>
      </c>
      <c r="C69" s="105" t="s">
        <v>24</v>
      </c>
      <c r="D69" s="116"/>
      <c r="E69" s="252"/>
      <c r="F69" s="252"/>
      <c r="G69" s="252"/>
      <c r="H69" s="585"/>
      <c r="I69" s="673"/>
      <c r="J69" s="673"/>
      <c r="K69" s="749"/>
      <c r="L69" s="749"/>
      <c r="M69" s="663"/>
      <c r="N69" s="663"/>
      <c r="O69" s="663"/>
      <c r="P69" s="663"/>
      <c r="Q69" s="663"/>
      <c r="R69" s="663"/>
      <c r="S69" s="663"/>
      <c r="T69" s="663"/>
      <c r="U69" s="663"/>
      <c r="V69" s="346"/>
      <c r="W69" s="207"/>
      <c r="X69" s="346" t="s">
        <v>179</v>
      </c>
      <c r="Y69" s="472" t="s">
        <v>179</v>
      </c>
      <c r="AA69">
        <f t="shared" si="6"/>
        <v>48</v>
      </c>
    </row>
    <row r="70" spans="1:27" ht="15" customHeight="1" x14ac:dyDescent="0.25">
      <c r="A70" s="464" t="str">
        <f t="shared" ca="1" si="5"/>
        <v>IE4 / 49</v>
      </c>
      <c r="B70" s="98" t="str">
        <f ca="1">OFFSET(Sprachen!A423,0,'Informazioni generali'!$B$4-1,1,1)</f>
        <v>Costi per l'utilizzazione della rete</v>
      </c>
      <c r="C70" s="105" t="s">
        <v>24</v>
      </c>
      <c r="D70" s="116"/>
      <c r="E70" s="252"/>
      <c r="F70" s="252"/>
      <c r="G70" s="252"/>
      <c r="H70" s="585" t="s">
        <v>1801</v>
      </c>
      <c r="I70" s="649" t="str">
        <f ca="1">OFFSET(Sprachen!A429,0,'Informazioni generali'!$B$4-1,1,1)</f>
        <v>Tipo di impianto idroelettrico</v>
      </c>
      <c r="J70" s="649"/>
      <c r="K70" s="586"/>
      <c r="L70" s="586"/>
      <c r="M70" s="663"/>
      <c r="N70" s="663"/>
      <c r="O70" s="663"/>
      <c r="P70" s="663"/>
      <c r="Q70" s="663"/>
      <c r="R70" s="663"/>
      <c r="S70" s="663"/>
      <c r="T70" s="663"/>
      <c r="U70" s="663"/>
      <c r="V70" s="346"/>
      <c r="W70" s="207"/>
      <c r="X70" s="346" t="s">
        <v>179</v>
      </c>
      <c r="Y70" s="472" t="s">
        <v>179</v>
      </c>
      <c r="AA70">
        <f t="shared" si="6"/>
        <v>49</v>
      </c>
    </row>
    <row r="71" spans="1:27" x14ac:dyDescent="0.25">
      <c r="A71" s="464" t="str">
        <f t="shared" ca="1" si="5"/>
        <v>IE4 / 50</v>
      </c>
      <c r="B71" s="98" t="str">
        <f ca="1">OFFSET(Sprachen!A424,0,'Informazioni generali'!$B$4-1,1,1)</f>
        <v>Materiale e prestazioni di terzi</v>
      </c>
      <c r="C71" s="105" t="s">
        <v>24</v>
      </c>
      <c r="D71" s="116"/>
      <c r="E71" s="252"/>
      <c r="F71" s="252"/>
      <c r="G71" s="252"/>
      <c r="H71" s="585"/>
      <c r="I71" s="649"/>
      <c r="J71" s="649"/>
      <c r="K71" s="586"/>
      <c r="L71" s="586"/>
      <c r="M71" s="663"/>
      <c r="N71" s="663"/>
      <c r="O71" s="663"/>
      <c r="P71" s="663"/>
      <c r="Q71" s="663"/>
      <c r="R71" s="663"/>
      <c r="S71" s="663"/>
      <c r="T71" s="663"/>
      <c r="U71" s="663"/>
      <c r="V71" s="346"/>
      <c r="W71" s="207"/>
      <c r="X71" s="346" t="s">
        <v>179</v>
      </c>
      <c r="Y71" s="472" t="s">
        <v>179</v>
      </c>
      <c r="AA71">
        <f t="shared" si="6"/>
        <v>50</v>
      </c>
    </row>
    <row r="72" spans="1:27" x14ac:dyDescent="0.25">
      <c r="A72" s="464" t="str">
        <f t="shared" ca="1" si="5"/>
        <v>IE4 / 51</v>
      </c>
      <c r="B72" s="98" t="str">
        <f ca="1">OFFSET(Sprachen!A425,0,'Informazioni generali'!$B$4-1,1,1)</f>
        <v>Costi per il personale</v>
      </c>
      <c r="C72" s="105" t="s">
        <v>24</v>
      </c>
      <c r="D72" s="116"/>
      <c r="E72" s="508"/>
      <c r="F72" s="508"/>
      <c r="G72" s="508"/>
      <c r="H72" s="585"/>
      <c r="I72" s="649"/>
      <c r="J72" s="649"/>
      <c r="K72" s="586"/>
      <c r="L72" s="586"/>
      <c r="M72" s="663"/>
      <c r="N72" s="663"/>
      <c r="O72" s="663"/>
      <c r="P72" s="663"/>
      <c r="Q72" s="663"/>
      <c r="R72" s="663"/>
      <c r="S72" s="663"/>
      <c r="T72" s="663"/>
      <c r="U72" s="663"/>
      <c r="V72" s="346"/>
      <c r="W72" s="207"/>
      <c r="X72" s="346" t="s">
        <v>179</v>
      </c>
      <c r="Y72" s="472" t="s">
        <v>179</v>
      </c>
      <c r="AA72">
        <f t="shared" si="6"/>
        <v>51</v>
      </c>
    </row>
    <row r="73" spans="1:27" x14ac:dyDescent="0.25">
      <c r="A73" s="464" t="str">
        <f ca="1">CONCATENATE($A$2," / ",AA73)</f>
        <v>IE4 / 52</v>
      </c>
      <c r="B73" s="98" t="str">
        <f ca="1">OFFSET(Sprachen!A426,0,'Informazioni generali'!$B$4-1,1,1)</f>
        <v>Altri costi d'esercizio (incl. GO)</v>
      </c>
      <c r="C73" s="105" t="s">
        <v>24</v>
      </c>
      <c r="D73" s="116"/>
      <c r="E73" s="509"/>
      <c r="F73" s="509"/>
      <c r="G73" s="509"/>
      <c r="H73" s="174" t="s">
        <v>1812</v>
      </c>
      <c r="I73" s="748" t="str">
        <f ca="1">OFFSET(Sprachen!A430,0,'Informazioni generali'!$B$4-1,1,1)</f>
        <v>Tetto massimo [ct./kWh]</v>
      </c>
      <c r="J73" s="748"/>
      <c r="K73" s="750" t="str" cm="1">
        <f t="array" ref="K73">IFERROR(_xlfn.IFS(K70="Laufwasserkraftwerk",0.4,K70="Centrale au fil de l’eau",0.4,K70="Centrale ad acqua fluente",0.4,K70="Speicher-, Pumpspeicher- oder Umwälzkraftwerk",0.55,K70="Centrale à accumulation, à pompage-turbinage ou à pompage-turbinage pur",0.55,K70="Centrale ad accumulazione, ad accumulazione con pompaggio o di pompaggio-turbinaggio",0.55),"")</f>
        <v/>
      </c>
      <c r="L73" s="750"/>
      <c r="M73" s="663"/>
      <c r="N73" s="663"/>
      <c r="O73" s="663"/>
      <c r="P73" s="663"/>
      <c r="Q73" s="663"/>
      <c r="R73" s="663"/>
      <c r="S73" s="663"/>
      <c r="T73" s="663"/>
      <c r="U73" s="663"/>
      <c r="V73" s="346"/>
      <c r="W73" s="207"/>
      <c r="X73" s="346" t="s">
        <v>179</v>
      </c>
      <c r="Y73" s="472" t="s">
        <v>179</v>
      </c>
      <c r="AA73">
        <f>AA72+1</f>
        <v>52</v>
      </c>
    </row>
    <row r="74" spans="1:27" ht="13" x14ac:dyDescent="0.3">
      <c r="A74" s="464" t="str">
        <f ca="1">CONCATENATE($A$2," / ",AA74)</f>
        <v>IE4 / 54</v>
      </c>
      <c r="B74" s="98" t="str">
        <f ca="1">OFFSET(Sprachen!A427,0,'Informazioni generali'!$B$4-1,1,1)</f>
        <v>Totale costi d'esercizio</v>
      </c>
      <c r="C74" s="105" t="s">
        <v>24</v>
      </c>
      <c r="D74" s="566">
        <f ca="1">SUM(D68:D73)-SUM(D63:G65)+K74</f>
        <v>0</v>
      </c>
      <c r="E74" s="249"/>
      <c r="F74" s="249"/>
      <c r="G74" s="249"/>
      <c r="H74" s="174" t="s">
        <v>1813</v>
      </c>
      <c r="I74" s="748" t="str">
        <f ca="1">OFFSET(Sprachen!A431,0,'Informazioni generali'!$B$4-1,1,1)</f>
        <v>Overhead imputabile</v>
      </c>
      <c r="J74" s="748"/>
      <c r="K74" s="747">
        <f>IFERROR(MIN(K73/100*D36*10^6,K67),)</f>
        <v>0</v>
      </c>
      <c r="L74" s="747"/>
      <c r="M74" s="671"/>
      <c r="N74" s="671"/>
      <c r="O74" s="671"/>
      <c r="P74" s="671"/>
      <c r="Q74" s="671"/>
      <c r="R74" s="671"/>
      <c r="S74" s="671"/>
      <c r="T74" s="671"/>
      <c r="U74" s="671"/>
      <c r="V74" s="346"/>
      <c r="W74" s="207"/>
      <c r="X74" s="346" t="s">
        <v>179</v>
      </c>
      <c r="Y74" s="472" t="s">
        <v>428</v>
      </c>
      <c r="AA74" s="511">
        <f>AA73+2</f>
        <v>54</v>
      </c>
    </row>
    <row r="75" spans="1:27" ht="15.5" x14ac:dyDescent="0.35">
      <c r="A75" s="483"/>
      <c r="B75" s="484"/>
      <c r="C75" s="484"/>
      <c r="D75" s="484"/>
      <c r="E75" s="484"/>
      <c r="F75" s="484"/>
      <c r="G75" s="484"/>
      <c r="H75" s="484"/>
      <c r="I75" s="484"/>
      <c r="J75" s="484"/>
      <c r="K75" s="484"/>
      <c r="L75" s="484"/>
      <c r="M75" s="484"/>
      <c r="N75" s="484"/>
      <c r="O75" s="484"/>
      <c r="P75" s="484"/>
      <c r="Q75" s="484"/>
      <c r="R75" s="484"/>
      <c r="S75" s="484"/>
      <c r="T75" s="484"/>
      <c r="U75" s="484"/>
      <c r="V75" s="484"/>
      <c r="W75" s="485"/>
      <c r="X75" s="484"/>
      <c r="Y75" s="484"/>
    </row>
    <row r="76" spans="1:27" ht="26" x14ac:dyDescent="0.25">
      <c r="A76" s="512"/>
      <c r="B76" s="513" t="str">
        <f ca="1">OFFSET(Sprachen!A432,0,'Informazioni generali'!$B$4-1,1,1)</f>
        <v>B2. Costi del capitale</v>
      </c>
      <c r="C76" s="465"/>
      <c r="D76" s="460">
        <v>2024</v>
      </c>
      <c r="E76" s="514"/>
      <c r="F76" s="514"/>
      <c r="G76" s="514"/>
      <c r="H76" s="460">
        <f>D76-1</f>
        <v>2023</v>
      </c>
      <c r="I76" s="460">
        <f>H76-1</f>
        <v>2022</v>
      </c>
      <c r="J76" s="460">
        <f t="shared" ref="J76:K76" si="7">I76-1</f>
        <v>2021</v>
      </c>
      <c r="K76" s="460">
        <f t="shared" si="7"/>
        <v>2020</v>
      </c>
      <c r="L76" s="682" t="str">
        <f ca="1">H61</f>
        <v>Commenti UFE</v>
      </c>
      <c r="M76" s="683"/>
      <c r="N76" s="683"/>
      <c r="O76" s="683"/>
      <c r="P76" s="684"/>
      <c r="Q76" s="668" t="str">
        <f ca="1">M61</f>
        <v>Commenti richiedente</v>
      </c>
      <c r="R76" s="669"/>
      <c r="S76" s="669"/>
      <c r="T76" s="669"/>
      <c r="U76" s="670"/>
      <c r="V76" s="454" t="str">
        <f ca="1">V61</f>
        <v>Esame plausiblità</v>
      </c>
      <c r="W76" s="454" t="str">
        <f ca="1">W61</f>
        <v>Osservazioni plausibilità</v>
      </c>
      <c r="X76" s="454" t="str">
        <f ca="1">X61</f>
        <v>Esame materiale</v>
      </c>
      <c r="Y76" s="454" t="str">
        <f ca="1">Y61</f>
        <v>Commenti esame materiale</v>
      </c>
    </row>
    <row r="77" spans="1:27" ht="39" customHeight="1" x14ac:dyDescent="0.25">
      <c r="A77" s="464" t="str">
        <f t="shared" ref="A77:A87" ca="1" si="8">CONCATENATE($A$2," / ",AA77)</f>
        <v>IE4 / 55</v>
      </c>
      <c r="B77" s="98" t="str">
        <f ca="1">OFFSET(Sprachen!A433,0,'Informazioni generali'!$B$4-1,1,1)</f>
        <v>Prassi di ammortamento</v>
      </c>
      <c r="C77" s="467"/>
      <c r="D77" s="355"/>
      <c r="E77" s="356"/>
      <c r="F77" s="356"/>
      <c r="G77" s="356"/>
      <c r="H77" s="117"/>
      <c r="I77" s="117"/>
      <c r="J77" s="117"/>
      <c r="K77" s="117"/>
      <c r="L77" s="574" t="str">
        <f ca="1">CONCATENATE(OFFSET(Sprachen!A501,0,'Informazioni generali'!$B$4-1,1,1)," 5.",$A$2,".7")</f>
        <v>Riportare i valori con segno positivo per tutti i tipi di costo. Il segno iniziale sarà coretto nella formula. Valori negativi rappresentano ricavi o costi negativi. In caso di dati divergenti rispetto al rapporto di gestione occorre compilare il modulo dell'allegato A.5.x.7 5.IE4.7</v>
      </c>
      <c r="M77" s="575"/>
      <c r="N77" s="575"/>
      <c r="O77" s="575"/>
      <c r="P77" s="576"/>
      <c r="Q77" s="663"/>
      <c r="R77" s="663"/>
      <c r="S77" s="663"/>
      <c r="T77" s="663"/>
      <c r="U77" s="663"/>
      <c r="V77" s="346"/>
      <c r="W77" s="207"/>
      <c r="X77" s="346" t="s">
        <v>179</v>
      </c>
      <c r="Y77" s="110"/>
      <c r="AA77">
        <f>AA74+1</f>
        <v>55</v>
      </c>
    </row>
    <row r="78" spans="1:27" ht="22.5" customHeight="1" x14ac:dyDescent="0.25">
      <c r="A78" s="464" t="str">
        <f t="shared" ca="1" si="8"/>
        <v>IE4 / 56</v>
      </c>
      <c r="B78" s="98" t="str">
        <f ca="1">OFFSET(Sprachen!A434,0,'Informazioni generali'!$B$4-1,1,1)</f>
        <v>Ammortamenti ordinari</v>
      </c>
      <c r="C78" s="467" t="s">
        <v>24</v>
      </c>
      <c r="D78" s="118"/>
      <c r="E78" s="250"/>
      <c r="F78" s="250"/>
      <c r="G78" s="250"/>
      <c r="H78" s="118"/>
      <c r="I78" s="118"/>
      <c r="J78" s="118"/>
      <c r="K78" s="118"/>
      <c r="L78" s="577"/>
      <c r="M78" s="573"/>
      <c r="N78" s="573"/>
      <c r="O78" s="573"/>
      <c r="P78" s="578"/>
      <c r="Q78" s="663"/>
      <c r="R78" s="663"/>
      <c r="S78" s="663"/>
      <c r="T78" s="663"/>
      <c r="U78" s="663"/>
      <c r="V78" s="346"/>
      <c r="W78" s="207"/>
      <c r="X78" s="346" t="s">
        <v>179</v>
      </c>
      <c r="Y78" s="110"/>
      <c r="AA78">
        <f>AA77+1</f>
        <v>56</v>
      </c>
    </row>
    <row r="79" spans="1:27" ht="22.5" customHeight="1" x14ac:dyDescent="0.25">
      <c r="A79" s="464" t="str">
        <f t="shared" ca="1" si="8"/>
        <v>IE4 / 57</v>
      </c>
      <c r="B79" s="98" t="str">
        <f ca="1">OFFSET(Sprachen!A435,0,'Informazioni generali'!$B$4-1,1,1)</f>
        <v>Ammortamenti straordinari</v>
      </c>
      <c r="C79" s="467" t="s">
        <v>24</v>
      </c>
      <c r="D79" s="116"/>
      <c r="E79" s="246"/>
      <c r="F79" s="246"/>
      <c r="G79" s="246"/>
      <c r="H79" s="119"/>
      <c r="I79" s="119"/>
      <c r="J79" s="119"/>
      <c r="K79" s="119"/>
      <c r="L79" s="577"/>
      <c r="M79" s="573"/>
      <c r="N79" s="573"/>
      <c r="O79" s="573"/>
      <c r="P79" s="578"/>
      <c r="Q79" s="663"/>
      <c r="R79" s="663"/>
      <c r="S79" s="663"/>
      <c r="T79" s="663"/>
      <c r="U79" s="663"/>
      <c r="V79" s="346"/>
      <c r="W79" s="207"/>
      <c r="X79" s="346" t="s">
        <v>179</v>
      </c>
      <c r="Y79" s="110"/>
      <c r="AA79">
        <f t="shared" ref="AA79:AA87" si="9">AA78+1</f>
        <v>57</v>
      </c>
    </row>
    <row r="80" spans="1:27" ht="25" x14ac:dyDescent="0.25">
      <c r="A80" s="464" t="str">
        <f t="shared" ca="1" si="8"/>
        <v>IE4 / 58</v>
      </c>
      <c r="B80" s="98" t="str">
        <f ca="1">OFFSET(Sprachen!A436,0,'Informazioni generali'!$B$4-1,1,1)</f>
        <v>Valore residuo immobilizzazioni materiali per 30.09.2024 o 31.12.2024</v>
      </c>
      <c r="C80" s="467" t="s">
        <v>24</v>
      </c>
      <c r="D80" s="116"/>
      <c r="E80" s="515"/>
      <c r="F80" s="515"/>
      <c r="G80" s="515"/>
      <c r="H80" s="516"/>
      <c r="I80" s="517"/>
      <c r="J80" s="518"/>
      <c r="K80" s="519"/>
      <c r="L80" s="680" t="s">
        <v>597</v>
      </c>
      <c r="M80" s="680"/>
      <c r="N80" s="680"/>
      <c r="O80" s="680"/>
      <c r="P80" s="681"/>
      <c r="Q80" s="663"/>
      <c r="R80" s="663"/>
      <c r="S80" s="663"/>
      <c r="T80" s="663"/>
      <c r="U80" s="663"/>
      <c r="V80" s="346"/>
      <c r="W80" s="207"/>
      <c r="X80" s="346" t="s">
        <v>179</v>
      </c>
      <c r="Y80" s="110"/>
      <c r="AA80">
        <f t="shared" si="9"/>
        <v>58</v>
      </c>
    </row>
    <row r="81" spans="1:27" ht="31.5" customHeight="1" x14ac:dyDescent="0.25">
      <c r="A81" s="464" t="str">
        <f t="shared" ca="1" si="8"/>
        <v>IE4 / 59</v>
      </c>
      <c r="B81" s="98" t="str">
        <f ca="1">OFFSET(Sprachen!A437,0,'Informazioni generali'!$B$4-1,1,1)</f>
        <v>Valore residuo immobilizzazioni immateriali imputabili per 30.09.2024 o per 31.12.2024</v>
      </c>
      <c r="C81" s="467" t="s">
        <v>24</v>
      </c>
      <c r="D81" s="116"/>
      <c r="E81" s="515"/>
      <c r="F81" s="515"/>
      <c r="G81" s="515"/>
      <c r="H81" s="520"/>
      <c r="I81" s="10"/>
      <c r="J81" s="39"/>
      <c r="K81" s="521"/>
      <c r="L81" s="672" t="str">
        <f ca="1">OFFSET(Sprachen!A503,0,'Informazioni generali'!$B$4-1,1,1)</f>
        <v>Possono essere presi in considerazione i valori residui delle concessioni.</v>
      </c>
      <c r="M81" s="673"/>
      <c r="N81" s="673"/>
      <c r="O81" s="673"/>
      <c r="P81" s="673"/>
      <c r="Q81" s="663"/>
      <c r="R81" s="663"/>
      <c r="S81" s="663"/>
      <c r="T81" s="663"/>
      <c r="U81" s="663"/>
      <c r="V81" s="346"/>
      <c r="W81" s="207"/>
      <c r="X81" s="346" t="s">
        <v>179</v>
      </c>
      <c r="Y81" s="110"/>
      <c r="AA81">
        <f t="shared" si="9"/>
        <v>59</v>
      </c>
    </row>
    <row r="82" spans="1:27" x14ac:dyDescent="0.25">
      <c r="A82" s="464" t="str">
        <f t="shared" ca="1" si="8"/>
        <v>IE4 / 60</v>
      </c>
      <c r="B82" s="98" t="str">
        <f ca="1">OFFSET(Sprachen!A438,0,'Informazioni generali'!$B$4-1,1,1)</f>
        <v>Capitale circolante impianto</v>
      </c>
      <c r="C82" s="467" t="s">
        <v>24</v>
      </c>
      <c r="D82" s="116"/>
      <c r="E82" s="515"/>
      <c r="F82" s="515"/>
      <c r="G82" s="515"/>
      <c r="H82" s="522"/>
      <c r="I82" s="523"/>
      <c r="J82" s="524"/>
      <c r="K82" s="525"/>
      <c r="L82" s="685"/>
      <c r="M82" s="685"/>
      <c r="N82" s="685"/>
      <c r="O82" s="685"/>
      <c r="P82" s="659"/>
      <c r="Q82" s="663"/>
      <c r="R82" s="663"/>
      <c r="S82" s="663"/>
      <c r="T82" s="663"/>
      <c r="U82" s="663"/>
      <c r="V82" s="346"/>
      <c r="W82" s="207"/>
      <c r="X82" s="346" t="s">
        <v>179</v>
      </c>
      <c r="Y82" s="110"/>
      <c r="AA82">
        <f t="shared" si="9"/>
        <v>60</v>
      </c>
    </row>
    <row r="83" spans="1:27" ht="33" customHeight="1" x14ac:dyDescent="0.25">
      <c r="A83" s="464" t="str">
        <f t="shared" ca="1" si="8"/>
        <v>IE4 / 61</v>
      </c>
      <c r="B83" s="98" t="str">
        <f ca="1">OFFSET(Sprachen!A439,0,'Informazioni generali'!$B$4-1,1,1)</f>
        <v>Debiti a breve termine dell'impianto</v>
      </c>
      <c r="C83" s="467" t="s">
        <v>24</v>
      </c>
      <c r="D83" s="116"/>
      <c r="E83" s="515"/>
      <c r="F83" s="515"/>
      <c r="G83" s="515"/>
      <c r="H83" s="567" t="str">
        <f ca="1">OFFSET(Sprachen!A504,0,'Informazioni generali'!$B$4-1,1,1)</f>
        <v>Occorre indicare prestiti a breve termine che non producono interessi. Capitali a breve termine che producono interessi (tra cui anche prestiti a lungo termine con scadenza entro un anno) non devono essere indicati. Cfr. direttiva n. 3.2.2.</v>
      </c>
      <c r="I83" s="568"/>
      <c r="J83" s="568"/>
      <c r="K83" s="568"/>
      <c r="L83" s="568"/>
      <c r="M83" s="568"/>
      <c r="N83" s="568"/>
      <c r="O83" s="568"/>
      <c r="P83" s="569"/>
      <c r="Q83" s="663"/>
      <c r="R83" s="663"/>
      <c r="S83" s="663"/>
      <c r="T83" s="663"/>
      <c r="U83" s="663"/>
      <c r="V83" s="346"/>
      <c r="W83" s="207"/>
      <c r="X83" s="346" t="s">
        <v>179</v>
      </c>
      <c r="Y83" s="110"/>
      <c r="AA83">
        <f t="shared" si="9"/>
        <v>61</v>
      </c>
    </row>
    <row r="84" spans="1:27" ht="32.25" customHeight="1" x14ac:dyDescent="0.25">
      <c r="A84" s="464" t="str">
        <f t="shared" ca="1" si="8"/>
        <v>IE4 / 62</v>
      </c>
      <c r="B84" s="98" t="str">
        <f ca="1">OFFSET(Sprachen!A440,0,'Informazioni generali'!$B$4-1,1,1)</f>
        <v>Capitale circolante netto</v>
      </c>
      <c r="C84" s="467" t="s">
        <v>24</v>
      </c>
      <c r="D84" s="526">
        <f>D82-D83</f>
        <v>0</v>
      </c>
      <c r="E84" s="245"/>
      <c r="F84" s="245"/>
      <c r="G84" s="245"/>
      <c r="H84" s="649" t="str">
        <f ca="1">OFFSET(Sprachen!A505,0,'Informazioni generali'!$B$4-1,1,1)</f>
        <v>Secondo la direttiva n. 3.2.2. il capitale circolante netto (capitale circolante meno il capitale di terzi a breve termine che non produce interessi) è necessario per l'esercizio e può essere preso in considerazione nella domanda.</v>
      </c>
      <c r="I84" s="649"/>
      <c r="J84" s="649"/>
      <c r="K84" s="649"/>
      <c r="L84" s="649"/>
      <c r="M84" s="649"/>
      <c r="N84" s="649"/>
      <c r="O84" s="649"/>
      <c r="P84" s="649"/>
      <c r="Q84" s="663"/>
      <c r="R84" s="663"/>
      <c r="S84" s="663"/>
      <c r="T84" s="663"/>
      <c r="U84" s="663"/>
      <c r="V84" s="214"/>
      <c r="W84" s="209"/>
      <c r="X84" s="214"/>
      <c r="Y84" s="494"/>
      <c r="AA84">
        <f t="shared" si="9"/>
        <v>62</v>
      </c>
    </row>
    <row r="85" spans="1:27" x14ac:dyDescent="0.25">
      <c r="A85" s="464" t="str">
        <f t="shared" ca="1" si="8"/>
        <v>IE4 / 63</v>
      </c>
      <c r="B85" s="98" t="str">
        <f ca="1">OFFSET(Sprachen!A441,0,'Informazioni generali'!$B$4-1,1,1)</f>
        <v>WACC</v>
      </c>
      <c r="C85" s="467" t="s">
        <v>4</v>
      </c>
      <c r="D85" s="527">
        <v>5.0999999999999997E-2</v>
      </c>
      <c r="E85" s="528"/>
      <c r="F85" s="528"/>
      <c r="G85" s="528"/>
      <c r="H85" s="656"/>
      <c r="I85" s="657"/>
      <c r="J85" s="657"/>
      <c r="K85" s="657"/>
      <c r="L85" s="657"/>
      <c r="M85" s="657"/>
      <c r="N85" s="657"/>
      <c r="O85" s="657"/>
      <c r="P85" s="658"/>
      <c r="Q85" s="663"/>
      <c r="R85" s="663"/>
      <c r="S85" s="663"/>
      <c r="T85" s="663"/>
      <c r="U85" s="663"/>
      <c r="V85" s="214"/>
      <c r="W85" s="209"/>
      <c r="X85" s="214"/>
      <c r="Y85" s="494"/>
      <c r="AA85">
        <f t="shared" si="9"/>
        <v>63</v>
      </c>
    </row>
    <row r="86" spans="1:27" x14ac:dyDescent="0.25">
      <c r="A86" s="464" t="str">
        <f t="shared" ca="1" si="8"/>
        <v>IE4 / 64</v>
      </c>
      <c r="B86" s="98" t="str">
        <f ca="1">OFFSET(Sprachen!A442,0,'Informazioni generali'!$B$4-1,1,1)</f>
        <v>Costi calcolatori del capitale</v>
      </c>
      <c r="C86" s="467" t="s">
        <v>24</v>
      </c>
      <c r="D86" s="526">
        <f>(D80+D81+D84)*D85</f>
        <v>0</v>
      </c>
      <c r="E86" s="245"/>
      <c r="F86" s="245"/>
      <c r="G86" s="245"/>
      <c r="H86" s="656"/>
      <c r="I86" s="657"/>
      <c r="J86" s="657"/>
      <c r="K86" s="657"/>
      <c r="L86" s="657"/>
      <c r="M86" s="657"/>
      <c r="N86" s="657"/>
      <c r="O86" s="657"/>
      <c r="P86" s="658"/>
      <c r="Q86" s="663"/>
      <c r="R86" s="663"/>
      <c r="S86" s="663"/>
      <c r="T86" s="663"/>
      <c r="U86" s="663"/>
      <c r="V86" s="214"/>
      <c r="W86" s="209"/>
      <c r="X86" s="214"/>
      <c r="Y86" s="494"/>
      <c r="AA86">
        <f t="shared" si="9"/>
        <v>64</v>
      </c>
    </row>
    <row r="87" spans="1:27" x14ac:dyDescent="0.25">
      <c r="A87" s="464" t="str">
        <f t="shared" ca="1" si="8"/>
        <v>IE4 / 65</v>
      </c>
      <c r="B87" s="98" t="str">
        <f ca="1">OFFSET(Sprachen!A443,0,'Informazioni generali'!$B$4-1,1,1)</f>
        <v xml:space="preserve">Totale costi del capitale computabili </v>
      </c>
      <c r="C87" s="467" t="s">
        <v>24</v>
      </c>
      <c r="D87" s="526">
        <f>D86+D78</f>
        <v>0</v>
      </c>
      <c r="E87" s="245"/>
      <c r="F87" s="245"/>
      <c r="G87" s="245"/>
      <c r="H87" s="656"/>
      <c r="I87" s="657"/>
      <c r="J87" s="657"/>
      <c r="K87" s="657"/>
      <c r="L87" s="657"/>
      <c r="M87" s="657"/>
      <c r="N87" s="657"/>
      <c r="O87" s="657"/>
      <c r="P87" s="658"/>
      <c r="Q87" s="663"/>
      <c r="R87" s="663"/>
      <c r="S87" s="663"/>
      <c r="T87" s="663"/>
      <c r="U87" s="663"/>
      <c r="V87" s="346"/>
      <c r="W87" s="207"/>
      <c r="X87" s="346" t="s">
        <v>179</v>
      </c>
      <c r="Y87" s="472" t="s">
        <v>428</v>
      </c>
      <c r="AA87">
        <f t="shared" si="9"/>
        <v>65</v>
      </c>
    </row>
    <row r="88" spans="1:27" ht="15.5" x14ac:dyDescent="0.35">
      <c r="A88" s="483"/>
      <c r="B88" s="484"/>
      <c r="C88" s="484"/>
      <c r="D88" s="484"/>
      <c r="E88" s="484"/>
      <c r="F88" s="484"/>
      <c r="G88" s="484"/>
      <c r="H88" s="484"/>
      <c r="I88" s="484"/>
      <c r="J88" s="484"/>
      <c r="K88" s="484"/>
      <c r="L88" s="484"/>
      <c r="M88" s="484"/>
      <c r="N88" s="484"/>
      <c r="O88" s="484"/>
      <c r="P88" s="484"/>
      <c r="Q88" s="484"/>
      <c r="R88" s="484"/>
      <c r="S88" s="484"/>
      <c r="T88" s="484"/>
      <c r="U88" s="484"/>
      <c r="V88" s="484"/>
      <c r="W88" s="485"/>
      <c r="X88" s="484"/>
      <c r="Y88" s="484"/>
    </row>
    <row r="89" spans="1:27" ht="26" x14ac:dyDescent="0.25">
      <c r="A89" s="464"/>
      <c r="B89" s="487" t="str">
        <f ca="1">OFFSET(Sprachen!A444,0,'Informazioni generali'!$B$4-1,1,1)</f>
        <v>B3. Abgaben und Steuern</v>
      </c>
      <c r="C89" s="467"/>
      <c r="D89" s="529"/>
      <c r="E89" s="530"/>
      <c r="F89" s="530"/>
      <c r="G89" s="530"/>
      <c r="H89" s="648" t="str">
        <f ca="1">L76</f>
        <v>Commenti UFE</v>
      </c>
      <c r="I89" s="648"/>
      <c r="J89" s="648"/>
      <c r="K89" s="648"/>
      <c r="L89" s="648"/>
      <c r="M89" s="677" t="str">
        <f ca="1">Q76</f>
        <v>Commenti richiedente</v>
      </c>
      <c r="N89" s="677"/>
      <c r="O89" s="677"/>
      <c r="P89" s="677"/>
      <c r="Q89" s="677"/>
      <c r="R89" s="677"/>
      <c r="S89" s="677"/>
      <c r="T89" s="677"/>
      <c r="U89" s="677"/>
      <c r="V89" s="454" t="str">
        <f ca="1">V76</f>
        <v>Esame plausiblità</v>
      </c>
      <c r="W89" s="454" t="str">
        <f ca="1">W76</f>
        <v>Osservazioni plausibilità</v>
      </c>
      <c r="X89" s="454" t="str">
        <f ca="1">X76</f>
        <v>Esame materiale</v>
      </c>
      <c r="Y89" s="454" t="str">
        <f ca="1">Y76</f>
        <v>Commenti esame materiale</v>
      </c>
    </row>
    <row r="90" spans="1:27" ht="25" x14ac:dyDescent="0.25">
      <c r="A90" s="464" t="str">
        <f t="shared" ref="A90:A102" ca="1" si="10">CONCATENATE($A$2," / ",AA90)</f>
        <v>IE4 / 66</v>
      </c>
      <c r="B90" s="98" t="str">
        <f ca="1">OFFSET(Sprachen!A445,0,'Informazioni generali'!$B$4-1,1,1)</f>
        <v xml:space="preserve">Ricavo non realizzato per la fornitura d'energia a titolo gratuito o a un canone ridotto </v>
      </c>
      <c r="C90" s="467" t="s">
        <v>24</v>
      </c>
      <c r="D90" s="116"/>
      <c r="E90" s="531"/>
      <c r="F90" s="531"/>
      <c r="G90" s="531"/>
      <c r="H90" s="646"/>
      <c r="I90" s="646"/>
      <c r="J90" s="646"/>
      <c r="K90" s="646"/>
      <c r="L90" s="646"/>
      <c r="M90" s="586"/>
      <c r="N90" s="586"/>
      <c r="O90" s="586"/>
      <c r="P90" s="586"/>
      <c r="Q90" s="586"/>
      <c r="R90" s="586"/>
      <c r="S90" s="586"/>
      <c r="T90" s="586"/>
      <c r="U90" s="586"/>
      <c r="V90" s="346"/>
      <c r="W90" s="207"/>
      <c r="X90" s="346" t="s">
        <v>179</v>
      </c>
      <c r="Y90" s="44"/>
      <c r="AA90">
        <f>AA87+1</f>
        <v>66</v>
      </c>
    </row>
    <row r="91" spans="1:27" x14ac:dyDescent="0.25">
      <c r="A91" s="464" t="str">
        <f t="shared" ca="1" si="10"/>
        <v>IE4 / 67</v>
      </c>
      <c r="B91" s="98" t="str">
        <f ca="1">OFFSET(Sprachen!A446,0,'Informazioni generali'!$B$4-1,1,1)</f>
        <v>Oneri per prestazioni in concessione</v>
      </c>
      <c r="C91" s="467" t="s">
        <v>24</v>
      </c>
      <c r="D91" s="116"/>
      <c r="E91" s="531"/>
      <c r="F91" s="531"/>
      <c r="G91" s="531"/>
      <c r="H91" s="646" t="str">
        <f ca="1">OFFSET(Sprachen!A506,0,'Informazioni generali'!$B$4-1,1,1)</f>
        <v>Da considerare</v>
      </c>
      <c r="I91" s="646"/>
      <c r="J91" s="646"/>
      <c r="K91" s="646"/>
      <c r="L91" s="646"/>
      <c r="M91" s="586"/>
      <c r="N91" s="586"/>
      <c r="O91" s="586"/>
      <c r="P91" s="586"/>
      <c r="Q91" s="586"/>
      <c r="R91" s="586"/>
      <c r="S91" s="586"/>
      <c r="T91" s="586"/>
      <c r="U91" s="586"/>
      <c r="V91" s="346"/>
      <c r="W91" s="207"/>
      <c r="X91" s="346" t="s">
        <v>179</v>
      </c>
      <c r="Y91" s="44"/>
      <c r="AA91">
        <f t="shared" ref="AA91:AA99" si="11">AA90+1</f>
        <v>67</v>
      </c>
    </row>
    <row r="92" spans="1:27" x14ac:dyDescent="0.25">
      <c r="A92" s="464" t="str">
        <f t="shared" ca="1" si="10"/>
        <v>IE4 / 68</v>
      </c>
      <c r="B92" s="98" t="str">
        <f ca="1">OFFSET(Sprachen!A447,0,'Informazioni generali'!$B$4-1,1,1)</f>
        <v>Imposte sull'utile società partner</v>
      </c>
      <c r="C92" s="467" t="s">
        <v>24</v>
      </c>
      <c r="D92" s="116"/>
      <c r="E92" s="515"/>
      <c r="F92" s="515"/>
      <c r="G92" s="515"/>
      <c r="H92" s="646" t="str">
        <f ca="1">OFFSET(Sprachen!A507,0,'Informazioni generali'!$B$4-1,1,1)</f>
        <v xml:space="preserve">Non è computabile. È indicato esclusivamente per motivi di completezza. </v>
      </c>
      <c r="I92" s="646"/>
      <c r="J92" s="646"/>
      <c r="K92" s="646"/>
      <c r="L92" s="646"/>
      <c r="M92" s="586"/>
      <c r="N92" s="586"/>
      <c r="O92" s="586"/>
      <c r="P92" s="586"/>
      <c r="Q92" s="586"/>
      <c r="R92" s="586"/>
      <c r="S92" s="586"/>
      <c r="T92" s="586"/>
      <c r="U92" s="586"/>
      <c r="V92" s="346"/>
      <c r="W92" s="207"/>
      <c r="X92" s="346" t="s">
        <v>179</v>
      </c>
      <c r="Y92" s="44"/>
      <c r="AA92">
        <f t="shared" si="11"/>
        <v>68</v>
      </c>
    </row>
    <row r="93" spans="1:27" ht="49.5" customHeight="1" x14ac:dyDescent="0.25">
      <c r="A93" s="464" t="str">
        <f t="shared" ca="1" si="10"/>
        <v>IE4 / 69</v>
      </c>
      <c r="B93" s="98" t="str">
        <f ca="1">OFFSET(Sprachen!A448,0,'Informazioni generali'!$B$4-1,1,1)</f>
        <v>Imposte sull'utile computabili ai sensi dell'articolo 90 OPEn</v>
      </c>
      <c r="C93" s="467" t="s">
        <v>24</v>
      </c>
      <c r="D93" s="116"/>
      <c r="E93" s="531"/>
      <c r="F93" s="531"/>
      <c r="G93" s="531"/>
      <c r="H93" s="649" t="str">
        <f ca="1">OFFSET(Sprachen!A508,0,'Informazioni generali'!$B$4-1,1,1)</f>
        <v>Se si ritiene che le imposte sull'utile debbano essere computabili, si prega di allegare la motivazione per la quale sussistono degli utili effettivi nonostante la differenza tra costi di produzione e prezzi di mercato.</v>
      </c>
      <c r="I93" s="649"/>
      <c r="J93" s="649"/>
      <c r="K93" s="649"/>
      <c r="L93" s="649"/>
      <c r="M93" s="586"/>
      <c r="N93" s="586"/>
      <c r="O93" s="586"/>
      <c r="P93" s="586"/>
      <c r="Q93" s="586"/>
      <c r="R93" s="586"/>
      <c r="S93" s="586"/>
      <c r="T93" s="586"/>
      <c r="U93" s="586"/>
      <c r="V93" s="346"/>
      <c r="W93" s="207"/>
      <c r="X93" s="346" t="s">
        <v>179</v>
      </c>
      <c r="Y93" s="44"/>
      <c r="AA93">
        <f t="shared" si="11"/>
        <v>69</v>
      </c>
    </row>
    <row r="94" spans="1:27" x14ac:dyDescent="0.25">
      <c r="A94" s="464" t="str">
        <f t="shared" ca="1" si="10"/>
        <v>IE4 / 70</v>
      </c>
      <c r="B94" s="98" t="str">
        <f ca="1">OFFSET(Sprachen!A449,0,'Informazioni generali'!$B$4-1,1,1)</f>
        <v>Imposte sul capitale</v>
      </c>
      <c r="C94" s="467" t="s">
        <v>24</v>
      </c>
      <c r="D94" s="118"/>
      <c r="E94" s="515"/>
      <c r="F94" s="515"/>
      <c r="G94" s="515"/>
      <c r="H94" s="646"/>
      <c r="I94" s="646"/>
      <c r="J94" s="646"/>
      <c r="K94" s="646"/>
      <c r="L94" s="646"/>
      <c r="M94" s="586"/>
      <c r="N94" s="586"/>
      <c r="O94" s="586"/>
      <c r="P94" s="586"/>
      <c r="Q94" s="586"/>
      <c r="R94" s="586"/>
      <c r="S94" s="586"/>
      <c r="T94" s="586"/>
      <c r="U94" s="586"/>
      <c r="V94" s="346"/>
      <c r="W94" s="207"/>
      <c r="X94" s="346" t="s">
        <v>179</v>
      </c>
      <c r="Y94" s="44"/>
      <c r="AA94">
        <f t="shared" si="11"/>
        <v>70</v>
      </c>
    </row>
    <row r="95" spans="1:27" x14ac:dyDescent="0.25">
      <c r="A95" s="464" t="str">
        <f t="shared" ca="1" si="10"/>
        <v>IE4 / 71</v>
      </c>
      <c r="B95" s="98" t="str">
        <f ca="1">OFFSET(Sprachen!A450,0,'Informazioni generali'!$B$4-1,1,1)</f>
        <v>Altre imposte computabili</v>
      </c>
      <c r="C95" s="467" t="s">
        <v>24</v>
      </c>
      <c r="D95" s="116"/>
      <c r="E95" s="531"/>
      <c r="F95" s="531"/>
      <c r="G95" s="531"/>
      <c r="H95" s="664" t="str">
        <f ca="1">OFFSET(Sprachen!A509,0,'Informazioni generali'!$B$4-1,1,1)</f>
        <v>Imposte sugli immobili. Altre imposte.</v>
      </c>
      <c r="I95" s="664"/>
      <c r="J95" s="664"/>
      <c r="K95" s="664"/>
      <c r="L95" s="664"/>
      <c r="M95" s="586"/>
      <c r="N95" s="586"/>
      <c r="O95" s="586"/>
      <c r="P95" s="586"/>
      <c r="Q95" s="586"/>
      <c r="R95" s="586"/>
      <c r="S95" s="586"/>
      <c r="T95" s="586"/>
      <c r="U95" s="586"/>
      <c r="V95" s="346"/>
      <c r="W95" s="207"/>
      <c r="X95" s="346" t="s">
        <v>179</v>
      </c>
      <c r="Y95" s="44"/>
      <c r="AA95">
        <f t="shared" si="11"/>
        <v>71</v>
      </c>
    </row>
    <row r="96" spans="1:27" ht="25" x14ac:dyDescent="0.25">
      <c r="A96" s="464" t="str">
        <f t="shared" ca="1" si="10"/>
        <v>IE4 / 72</v>
      </c>
      <c r="B96" s="98" t="str">
        <f ca="1">OFFSET(Sprachen!A451,0,'Informazioni generali'!$B$4-1,1,1)</f>
        <v>Canoni d'acqua (incluse le imposte sugli impianti idroelettrici e altre tasse equivalenti)</v>
      </c>
      <c r="C96" s="467" t="s">
        <v>24</v>
      </c>
      <c r="D96" s="116"/>
      <c r="E96" s="515"/>
      <c r="F96" s="515"/>
      <c r="G96" s="515"/>
      <c r="H96" s="646"/>
      <c r="I96" s="646"/>
      <c r="J96" s="646"/>
      <c r="K96" s="646"/>
      <c r="L96" s="646"/>
      <c r="M96" s="586"/>
      <c r="N96" s="586"/>
      <c r="O96" s="586"/>
      <c r="P96" s="586"/>
      <c r="Q96" s="586"/>
      <c r="R96" s="586"/>
      <c r="S96" s="586"/>
      <c r="T96" s="586"/>
      <c r="U96" s="586"/>
      <c r="V96" s="346"/>
      <c r="W96" s="207"/>
      <c r="X96" s="346" t="s">
        <v>179</v>
      </c>
      <c r="Y96" s="44"/>
      <c r="AA96">
        <f t="shared" si="11"/>
        <v>72</v>
      </c>
    </row>
    <row r="97" spans="1:27" ht="13" x14ac:dyDescent="0.25">
      <c r="A97" s="464" t="str">
        <f t="shared" ca="1" si="10"/>
        <v>IE4 / 73</v>
      </c>
      <c r="B97" s="98" t="str">
        <f ca="1">OFFSET(Sprachen!A452,0,'Informazioni generali'!$B$4-1,1,1)</f>
        <v>Totale tasse e imposte</v>
      </c>
      <c r="C97" s="467" t="s">
        <v>24</v>
      </c>
      <c r="D97" s="388">
        <f>D90+D91+D93+D94+D95+D96</f>
        <v>0</v>
      </c>
      <c r="E97" s="251"/>
      <c r="F97" s="251"/>
      <c r="G97" s="251"/>
      <c r="H97" s="647"/>
      <c r="I97" s="647"/>
      <c r="J97" s="647"/>
      <c r="K97" s="647"/>
      <c r="L97" s="647"/>
      <c r="M97" s="586"/>
      <c r="N97" s="586"/>
      <c r="O97" s="586"/>
      <c r="P97" s="586"/>
      <c r="Q97" s="586"/>
      <c r="R97" s="586"/>
      <c r="S97" s="586"/>
      <c r="T97" s="586"/>
      <c r="U97" s="586"/>
      <c r="V97" s="532"/>
      <c r="W97" s="533"/>
      <c r="X97" s="532"/>
      <c r="Y97" s="532"/>
      <c r="AA97">
        <f t="shared" si="11"/>
        <v>73</v>
      </c>
    </row>
    <row r="98" spans="1:27" x14ac:dyDescent="0.25">
      <c r="A98" s="464" t="str">
        <f t="shared" ca="1" si="10"/>
        <v>IE4 / 74</v>
      </c>
      <c r="B98" s="98" t="str">
        <f ca="1">OFFSET(Sprachen!A453,0,'Informazioni generali'!$B$4-1,1,1)</f>
        <v>Utile d’esercizio annuale</v>
      </c>
      <c r="C98" s="467" t="s">
        <v>24</v>
      </c>
      <c r="D98" s="116"/>
      <c r="E98" s="534"/>
      <c r="F98" s="534"/>
      <c r="G98" s="534"/>
      <c r="H98" s="664" t="str">
        <f ca="1">OFFSET(Sprachen!A510,0,'Informazioni generali'!$B$4-1,1,1)</f>
        <v xml:space="preserve">Non è computabile. È indicato esclusivamente per motivi di completezza. </v>
      </c>
      <c r="I98" s="664"/>
      <c r="J98" s="664"/>
      <c r="K98" s="664"/>
      <c r="L98" s="664"/>
      <c r="M98" s="586"/>
      <c r="N98" s="586"/>
      <c r="O98" s="586"/>
      <c r="P98" s="586"/>
      <c r="Q98" s="586"/>
      <c r="R98" s="586"/>
      <c r="S98" s="586"/>
      <c r="T98" s="586"/>
      <c r="U98" s="586"/>
      <c r="V98" s="346"/>
      <c r="W98" s="207"/>
      <c r="X98" s="346" t="s">
        <v>179</v>
      </c>
      <c r="Y98" s="44"/>
      <c r="AA98">
        <f t="shared" si="11"/>
        <v>74</v>
      </c>
    </row>
    <row r="99" spans="1:27" x14ac:dyDescent="0.25">
      <c r="A99" s="464" t="str">
        <f t="shared" ca="1" si="10"/>
        <v>IE4 / 75</v>
      </c>
      <c r="B99" s="98" t="str">
        <f ca="1">OFFSET(Sprachen!A454,0,'Informazioni generali'!$B$4-1,1,1)</f>
        <v>Totale costi di produzione computabili</v>
      </c>
      <c r="C99" s="467" t="s">
        <v>24</v>
      </c>
      <c r="D99" s="111">
        <f ca="1">D74+D87+D97</f>
        <v>0</v>
      </c>
      <c r="E99" s="252"/>
      <c r="F99" s="252"/>
      <c r="G99" s="252"/>
      <c r="H99" s="646"/>
      <c r="I99" s="646"/>
      <c r="J99" s="646"/>
      <c r="K99" s="646"/>
      <c r="L99" s="646"/>
      <c r="M99" s="586"/>
      <c r="N99" s="586"/>
      <c r="O99" s="586"/>
      <c r="P99" s="586"/>
      <c r="Q99" s="586"/>
      <c r="R99" s="586"/>
      <c r="S99" s="586"/>
      <c r="T99" s="586"/>
      <c r="U99" s="586"/>
      <c r="V99" s="532"/>
      <c r="W99" s="533"/>
      <c r="X99" s="532"/>
      <c r="Y99" s="532"/>
      <c r="AA99">
        <f t="shared" si="11"/>
        <v>75</v>
      </c>
    </row>
    <row r="100" spans="1:27" x14ac:dyDescent="0.25">
      <c r="A100" s="464" t="str">
        <f t="shared" ca="1" si="10"/>
        <v>IE4 / 76</v>
      </c>
      <c r="B100" s="98" t="str">
        <f ca="1">OFFSET(Sprachen!A455,0,'Informazioni generali'!$B$4-1,1,1)</f>
        <v>Totale costi di produzione specifici</v>
      </c>
      <c r="C100" s="467" t="s">
        <v>38</v>
      </c>
      <c r="D100" s="535">
        <f ca="1">IFERROR(D99*100/(D36*1000000),0)</f>
        <v>0</v>
      </c>
      <c r="E100" s="536"/>
      <c r="F100" s="536"/>
      <c r="G100" s="536"/>
      <c r="H100" s="646"/>
      <c r="I100" s="646"/>
      <c r="J100" s="646"/>
      <c r="K100" s="646"/>
      <c r="L100" s="646"/>
      <c r="M100" s="586"/>
      <c r="N100" s="586"/>
      <c r="O100" s="586"/>
      <c r="P100" s="586"/>
      <c r="Q100" s="586"/>
      <c r="R100" s="586"/>
      <c r="S100" s="586"/>
      <c r="T100" s="586"/>
      <c r="U100" s="586"/>
      <c r="V100" s="346"/>
      <c r="W100" s="207"/>
      <c r="X100" s="346" t="s">
        <v>179</v>
      </c>
      <c r="Y100" s="472" t="s">
        <v>428</v>
      </c>
      <c r="AA100">
        <f>AA99+1</f>
        <v>76</v>
      </c>
    </row>
    <row r="101" spans="1:27" ht="15.75" hidden="1" customHeight="1" x14ac:dyDescent="0.25">
      <c r="A101" s="464" t="str">
        <f t="shared" ca="1" si="10"/>
        <v>IE4 / 76-G</v>
      </c>
      <c r="B101" s="98" t="str">
        <f ca="1">OFFSET(Sprachen!A456,0,'Informazioni generali'!$B$4-1,1,1)</f>
        <v>Totale costi di produzione specifici</v>
      </c>
      <c r="C101" s="467" t="s">
        <v>38</v>
      </c>
      <c r="D101" s="537"/>
      <c r="E101" s="538"/>
      <c r="F101" s="538"/>
      <c r="G101" s="538"/>
      <c r="H101" s="646"/>
      <c r="I101" s="646"/>
      <c r="J101" s="646"/>
      <c r="K101" s="646"/>
      <c r="L101" s="646"/>
      <c r="M101" s="586"/>
      <c r="N101" s="586"/>
      <c r="O101" s="586"/>
      <c r="P101" s="586"/>
      <c r="Q101" s="586"/>
      <c r="R101" s="586"/>
      <c r="S101" s="586"/>
      <c r="T101" s="586"/>
      <c r="U101" s="586"/>
      <c r="V101" s="346"/>
      <c r="W101" s="207"/>
      <c r="X101" s="346"/>
      <c r="Y101" s="472"/>
      <c r="AA101" s="463" t="s">
        <v>531</v>
      </c>
    </row>
    <row r="102" spans="1:27" x14ac:dyDescent="0.25">
      <c r="A102" s="464" t="str">
        <f t="shared" ca="1" si="10"/>
        <v>IE4 / 77</v>
      </c>
      <c r="B102" s="98" t="str">
        <f ca="1">OFFSET(Sprachen!A457,0,'Informazioni generali'!$B$4-1,1,1)</f>
        <v>Costi di produzione (quota del richiedente)</v>
      </c>
      <c r="C102" s="467" t="s">
        <v>24</v>
      </c>
      <c r="D102" s="539">
        <f ca="1">D99*D40</f>
        <v>0</v>
      </c>
      <c r="E102" s="540"/>
      <c r="F102" s="540"/>
      <c r="G102" s="540"/>
      <c r="H102" s="646"/>
      <c r="I102" s="646"/>
      <c r="J102" s="646"/>
      <c r="K102" s="646"/>
      <c r="L102" s="646"/>
      <c r="M102" s="586"/>
      <c r="N102" s="586"/>
      <c r="O102" s="586"/>
      <c r="P102" s="586"/>
      <c r="Q102" s="586"/>
      <c r="R102" s="586"/>
      <c r="S102" s="586"/>
      <c r="T102" s="586"/>
      <c r="U102" s="586"/>
      <c r="V102" s="214"/>
      <c r="W102" s="209"/>
      <c r="X102" s="214"/>
      <c r="Y102" s="214"/>
      <c r="AA102">
        <f>AA100+1</f>
        <v>77</v>
      </c>
    </row>
    <row r="103" spans="1:27" x14ac:dyDescent="0.25">
      <c r="A103" s="456"/>
      <c r="B103" s="541"/>
      <c r="C103" s="541"/>
      <c r="D103"/>
      <c r="E103"/>
      <c r="F103"/>
      <c r="G103"/>
      <c r="H103"/>
      <c r="I103"/>
    </row>
    <row r="104" spans="1:27" ht="15.5" x14ac:dyDescent="0.35">
      <c r="A104" s="542"/>
      <c r="B104" s="543"/>
      <c r="C104" s="543"/>
      <c r="D104" s="544"/>
      <c r="E104" s="545"/>
      <c r="F104" s="545"/>
      <c r="G104" s="545"/>
      <c r="H104"/>
      <c r="I104"/>
    </row>
    <row r="105" spans="1:27" ht="18" x14ac:dyDescent="0.3">
      <c r="A105" s="546" t="str">
        <f ca="1">OFFSET(Sprachen!A458,0,'Informazioni generali'!$B$4-1,1,1)</f>
        <v>C. Ricavi</v>
      </c>
      <c r="B105" s="546"/>
      <c r="C105" s="467"/>
      <c r="D105" s="467"/>
      <c r="E105" s="468"/>
      <c r="F105" s="468"/>
      <c r="G105" s="468"/>
      <c r="J105" s="357"/>
      <c r="M105" s="93"/>
    </row>
    <row r="106" spans="1:27" ht="13" x14ac:dyDescent="0.3">
      <c r="A106" s="464" t="str">
        <f ca="1">CONCATENATE($A$2," / ",AA106)</f>
        <v>IE4 / 78</v>
      </c>
      <c r="B106" s="467" t="str">
        <f ca="1">OFFSET(Sprachen!A471,0,'Informazioni generali'!$B$4-1,1,1)</f>
        <v>Ricavi del mercato day-ahead</v>
      </c>
      <c r="C106" s="467" t="s">
        <v>24</v>
      </c>
      <c r="D106" s="258" t="str">
        <f ca="1">IFERROR(D124+D125,"")</f>
        <v/>
      </c>
      <c r="E106" s="254"/>
      <c r="F106" s="254"/>
      <c r="G106" s="254"/>
      <c r="H106" s="10"/>
      <c r="M106" s="93"/>
      <c r="AA106">
        <f>AA102+1</f>
        <v>78</v>
      </c>
    </row>
    <row r="107" spans="1:27" x14ac:dyDescent="0.25">
      <c r="A107" s="464" t="str">
        <f ca="1">CONCATENATE($A$2," / ",AA107)</f>
        <v>IE4 / 79</v>
      </c>
      <c r="B107" s="467" t="str">
        <f ca="1">OFFSET(Sprachen!A460,0,'Informazioni generali'!$B$4-1,1,1)</f>
        <v>Ricavi di riferimento specifici</v>
      </c>
      <c r="C107" s="467" t="s">
        <v>38</v>
      </c>
      <c r="D107" s="259">
        <f ca="1">IFERROR((D124+D125)*100/(D36*10^6),0)</f>
        <v>0</v>
      </c>
      <c r="E107" s="255"/>
      <c r="F107" s="255"/>
      <c r="G107" s="255"/>
      <c r="AA107">
        <f>AA106+1</f>
        <v>79</v>
      </c>
    </row>
    <row r="108" spans="1:27" hidden="1" x14ac:dyDescent="0.25">
      <c r="A108" s="464" t="str">
        <f ca="1">CONCATENATE($A$2," / ",AA108)</f>
        <v>IE4 / 79-G</v>
      </c>
      <c r="B108" s="467" t="str">
        <f ca="1">OFFSET(Sprachen!A461,0,'Informazioni generali'!$B$4-1,1,1)</f>
        <v>Ricavi di riferimento specifici</v>
      </c>
      <c r="C108" s="467" t="s">
        <v>38</v>
      </c>
      <c r="D108" s="282"/>
      <c r="E108" s="255"/>
      <c r="F108" s="255"/>
      <c r="G108" s="255"/>
      <c r="AA108" s="463" t="s">
        <v>525</v>
      </c>
    </row>
    <row r="109" spans="1:27" x14ac:dyDescent="0.25">
      <c r="A109" s="464" t="str">
        <f ca="1">CONCATENATE($A$2," / ",AA109)</f>
        <v>IE4 / 80</v>
      </c>
      <c r="B109" s="467" t="str">
        <f ca="1">OFFSET(Sprachen!A462,0,'Informazioni generali'!$B$4-1,1,1)</f>
        <v>Ricavi totali (quota richiedente)</v>
      </c>
      <c r="C109" s="467" t="s">
        <v>24</v>
      </c>
      <c r="D109" s="258" t="str">
        <f ca="1">IFERROR(D106*D40,"")</f>
        <v/>
      </c>
      <c r="E109" s="255"/>
      <c r="F109" s="255"/>
      <c r="G109" s="255"/>
      <c r="AA109">
        <v>80</v>
      </c>
    </row>
    <row r="110" spans="1:27" ht="15.5" x14ac:dyDescent="0.35">
      <c r="A110" s="542"/>
      <c r="B110" s="543"/>
      <c r="C110" s="543"/>
      <c r="D110" s="544"/>
      <c r="E110" s="547"/>
      <c r="F110" s="547"/>
      <c r="G110" s="547"/>
      <c r="H110" s="548"/>
      <c r="I110" s="448"/>
      <c r="J110" s="448"/>
      <c r="K110" s="448"/>
      <c r="L110" s="448"/>
      <c r="M110" s="448"/>
      <c r="N110" s="448"/>
      <c r="O110" s="448"/>
      <c r="P110" s="448"/>
      <c r="Q110" s="448"/>
    </row>
    <row r="111" spans="1:27" ht="18" x14ac:dyDescent="0.25">
      <c r="A111" s="549" t="str">
        <f ca="1">OFFSET(Sprachen!A463,0,'Informazioni generali'!$B$4-1,1,1)</f>
        <v xml:space="preserve">D. Costi di produzione non coperti </v>
      </c>
      <c r="C111" s="465"/>
      <c r="D111" s="550"/>
      <c r="E111" s="468"/>
      <c r="F111" s="468"/>
      <c r="G111" s="468"/>
    </row>
    <row r="112" spans="1:27" x14ac:dyDescent="0.25">
      <c r="A112" s="464" t="str">
        <f ca="1">CONCATENATE($A$2," / ",AA112)</f>
        <v>IE4 / 81</v>
      </c>
      <c r="B112" s="467" t="str">
        <f ca="1">OFFSET(Sprachen!A464,0,'Informazioni generali'!$B$4-1,1,1)</f>
        <v>Costi di produzione non coperti</v>
      </c>
      <c r="C112" s="467" t="s">
        <v>24</v>
      </c>
      <c r="D112" s="539" t="str">
        <f ca="1">IFERROR(D99-D106,"")</f>
        <v/>
      </c>
      <c r="E112" s="551"/>
      <c r="F112" s="551"/>
      <c r="G112" s="551"/>
      <c r="AA112">
        <f>AA109+1</f>
        <v>81</v>
      </c>
    </row>
    <row r="113" spans="1:27" x14ac:dyDescent="0.25">
      <c r="A113" s="464" t="str">
        <f ca="1">CONCATENATE($A$2," / ",AA113)</f>
        <v>IE4 / 82</v>
      </c>
      <c r="B113" s="467" t="str">
        <f ca="1">OFFSET(Sprachen!A465,0,'Informazioni generali'!$B$4-1,1,1)</f>
        <v>Costi di produzione non coperti specifici</v>
      </c>
      <c r="C113" s="467" t="s">
        <v>38</v>
      </c>
      <c r="D113" s="259">
        <f ca="1">D100-D107</f>
        <v>0</v>
      </c>
      <c r="E113" s="536"/>
      <c r="F113" s="536"/>
      <c r="G113" s="536"/>
      <c r="I113" s="552"/>
      <c r="AA113">
        <f>AA112+1</f>
        <v>82</v>
      </c>
    </row>
    <row r="114" spans="1:27" x14ac:dyDescent="0.25">
      <c r="A114" s="464" t="str">
        <f ca="1">CONCATENATE($A$2," / ",AA114)</f>
        <v>IE4 / 83</v>
      </c>
      <c r="B114" s="467" t="str">
        <f ca="1">OFFSET(Sprachen!A466,0,'Informazioni generali'!$B$4-1,1,1)</f>
        <v>Costi di produzione non coperti decurtati</v>
      </c>
      <c r="C114" s="467" t="s">
        <v>38</v>
      </c>
      <c r="D114" s="259">
        <f ca="1">MIN(1,D113)</f>
        <v>0</v>
      </c>
      <c r="E114" s="536"/>
      <c r="F114" s="536"/>
      <c r="G114" s="536"/>
      <c r="I114" s="552"/>
      <c r="AA114">
        <f>AA113+1</f>
        <v>83</v>
      </c>
    </row>
    <row r="115" spans="1:27" ht="28.5" customHeight="1" x14ac:dyDescent="0.35">
      <c r="A115" s="464" t="str">
        <f ca="1">CONCATENATE($A$2," / ",AA115)</f>
        <v>IE4 / 84</v>
      </c>
      <c r="B115" s="98" t="str">
        <f ca="1">OFFSET(Sprachen!A467,0,'Informazioni generali'!$B$4-1,1,1)</f>
        <v>Costi di produzione non coperti quota del richiedente</v>
      </c>
      <c r="C115" s="467" t="s">
        <v>24</v>
      </c>
      <c r="D115" s="111" t="str">
        <f ca="1">IFERROR(D102-D109,"")</f>
        <v/>
      </c>
      <c r="E115" s="252"/>
      <c r="F115" s="252"/>
      <c r="G115" s="252"/>
      <c r="H115" s="448"/>
      <c r="I115" s="448"/>
      <c r="J115" s="448"/>
      <c r="K115" s="448"/>
      <c r="L115" s="448"/>
      <c r="M115" s="448"/>
      <c r="N115" s="448"/>
      <c r="O115" s="448"/>
      <c r="P115" s="448"/>
      <c r="R115" s="448"/>
      <c r="S115" s="448"/>
      <c r="AA115">
        <f>AA114+1</f>
        <v>84</v>
      </c>
    </row>
    <row r="116" spans="1:27" ht="15.5" x14ac:dyDescent="0.35">
      <c r="A116" s="542"/>
      <c r="B116" s="543"/>
      <c r="C116" s="543"/>
      <c r="D116" s="543"/>
      <c r="E116" s="547"/>
      <c r="F116" s="547"/>
      <c r="G116" s="547"/>
      <c r="H116" s="543"/>
      <c r="I116" s="543"/>
      <c r="J116" s="543"/>
      <c r="K116" s="543"/>
      <c r="L116" s="543"/>
      <c r="M116" s="543"/>
      <c r="N116" s="543"/>
      <c r="O116" s="543"/>
      <c r="P116" s="543"/>
      <c r="Q116" s="544"/>
      <c r="R116" s="448"/>
      <c r="S116" s="448"/>
    </row>
    <row r="117" spans="1:27" ht="18" x14ac:dyDescent="0.35">
      <c r="A117" s="553" t="str">
        <f ca="1">OFFSET(Sprachen!A468,0,'Informazioni generali'!$B$4-1,1,1)</f>
        <v>E. Ricavi del mercato di riferimento</v>
      </c>
      <c r="C117" s="554"/>
      <c r="D117" s="554"/>
      <c r="E117" s="555"/>
      <c r="F117" s="555"/>
      <c r="G117" s="555"/>
      <c r="H117" s="650" t="str">
        <f ca="1">H89</f>
        <v>Commenti UFE</v>
      </c>
      <c r="I117" s="651"/>
      <c r="J117" s="651"/>
      <c r="K117" s="651"/>
      <c r="L117" s="651"/>
      <c r="M117" s="651" t="str">
        <f ca="1">M89</f>
        <v>Commenti richiedente</v>
      </c>
      <c r="N117" s="651"/>
      <c r="O117" s="651"/>
      <c r="P117" s="651"/>
      <c r="Q117" s="651"/>
      <c r="R117" s="448"/>
      <c r="S117" s="109"/>
    </row>
    <row r="118" spans="1:27" ht="15.5" x14ac:dyDescent="0.35">
      <c r="A118" s="464" t="str">
        <f t="shared" ref="A118:A125" ca="1" si="12">CONCATENATE($A$2," / ",AA118)</f>
        <v>IE4 / 85</v>
      </c>
      <c r="B118" s="556" t="str">
        <f ca="1">OFFSET(Sprachen!A469,0,'Informazioni generali'!$B$4-1,1,1)</f>
        <v xml:space="preserve">Prezzi d'elettricità scaricati da EEX il: </v>
      </c>
      <c r="C118" s="112">
        <v>45670</v>
      </c>
      <c r="D118" s="253"/>
      <c r="E118" s="256"/>
      <c r="F118" s="256"/>
      <c r="G118" s="256"/>
      <c r="H118" s="659"/>
      <c r="I118" s="646"/>
      <c r="J118" s="646"/>
      <c r="K118" s="646"/>
      <c r="L118" s="646"/>
      <c r="M118" s="660"/>
      <c r="N118" s="661"/>
      <c r="O118" s="661"/>
      <c r="P118" s="661"/>
      <c r="Q118" s="662"/>
      <c r="R118" s="448"/>
      <c r="S118" s="448"/>
      <c r="AA118">
        <f>AA115+1</f>
        <v>85</v>
      </c>
    </row>
    <row r="119" spans="1:27" ht="15.5" x14ac:dyDescent="0.35">
      <c r="A119" s="464" t="str">
        <f t="shared" ca="1" si="12"/>
        <v>IE4 / 86</v>
      </c>
      <c r="B119" s="557" t="str">
        <f ca="1">OFFSET(Sprachen!A470,0,'Informazioni generali'!$B$4-1,1,1)</f>
        <v>Periodo d'esercizio</v>
      </c>
      <c r="C119" s="644" t="str">
        <f ca="1">IFERROR(IF($D$5="Nein/Non/No","-",INDIRECT(CONCATENATE(Input_prod_e!A2,"!")&amp;CONCATENATE(MID("CDEFGHIJKLMNOPQRSTUVWXYZ",HLOOKUP($A$2,Input_prod_e!$C$5:$AS$6,2,FALSE),1),"8"))),"")</f>
        <v/>
      </c>
      <c r="D119" s="645"/>
      <c r="E119" s="558"/>
      <c r="F119" s="558"/>
      <c r="G119" s="558"/>
      <c r="H119" s="659"/>
      <c r="I119" s="646"/>
      <c r="J119" s="646"/>
      <c r="K119" s="646"/>
      <c r="L119" s="646"/>
      <c r="M119" s="660"/>
      <c r="N119" s="661"/>
      <c r="O119" s="661"/>
      <c r="P119" s="661"/>
      <c r="Q119" s="662"/>
      <c r="R119" s="448"/>
      <c r="S119" s="448"/>
      <c r="AA119">
        <f t="shared" ref="AA119:AA124" si="13">AA118+1</f>
        <v>86</v>
      </c>
    </row>
    <row r="120" spans="1:27" ht="15.5" x14ac:dyDescent="0.35">
      <c r="A120" s="464" t="str">
        <f t="shared" ca="1" si="12"/>
        <v>IE4 / 87</v>
      </c>
      <c r="B120" s="559" t="str">
        <f ca="1">OFFSET(Sprachen!A471,0,'Informazioni generali'!$B$4-1,1,1)</f>
        <v>Ricavi del mercato day-ahead</v>
      </c>
      <c r="C120" s="287" t="s">
        <v>24</v>
      </c>
      <c r="D120" s="560" t="s">
        <v>79</v>
      </c>
      <c r="E120" s="561"/>
      <c r="F120" s="561"/>
      <c r="G120" s="561"/>
      <c r="H120" s="562" t="str">
        <f ca="1">OFFSET(Sprachen!A336,0,'Informazioni generali'!$B$4-1,1,1)</f>
        <v>Centrale 1</v>
      </c>
      <c r="I120" s="557" t="str">
        <f ca="1">OFFSET(Sprachen!A337,0,'Informazioni generali'!$B$4-1,1,1)</f>
        <v>Centrale 2</v>
      </c>
      <c r="J120" s="563" t="str">
        <f ca="1">OFFSET(Sprachen!A338,0,'Informazioni generali'!$B$4-1,1,1)</f>
        <v>Centrale 3</v>
      </c>
      <c r="K120" s="563" t="str">
        <f ca="1">OFFSET(Sprachen!A339,0,'Informazioni generali'!$B$4-1,1,1)</f>
        <v>Centrale 4</v>
      </c>
      <c r="L120" s="563" t="str">
        <f ca="1">OFFSET(Sprachen!A340,0,'Informazioni generali'!$B$4-1,1,1)</f>
        <v>Centrale 5</v>
      </c>
      <c r="M120" s="563" t="str">
        <f ca="1">OFFSET(Sprachen!A341,0,'Informazioni generali'!$B$4-1,1,1)</f>
        <v>Centrale 6</v>
      </c>
      <c r="N120" s="563" t="str">
        <f ca="1">OFFSET(Sprachen!A342,0,'Informazioni generali'!$B$4-1,1,1)</f>
        <v>Centrale 7</v>
      </c>
      <c r="O120" s="563" t="str">
        <f ca="1">OFFSET(Sprachen!A343,0,'Informazioni generali'!$B$4-1,1,1)</f>
        <v>Centrale 8</v>
      </c>
      <c r="P120" s="563" t="str">
        <f ca="1">OFFSET(Sprachen!A344,0,'Informazioni generali'!$B$4-1,1,1)</f>
        <v>Centrale 9</v>
      </c>
      <c r="Q120" s="563" t="str">
        <f ca="1">OFFSET(Sprachen!A345,0,'Informazioni generali'!$B$4-1,1,1)</f>
        <v>Centrale 10</v>
      </c>
      <c r="R120" s="448"/>
      <c r="S120" s="448"/>
      <c r="AA120">
        <f t="shared" si="13"/>
        <v>87</v>
      </c>
    </row>
    <row r="121" spans="1:27" ht="15.5" x14ac:dyDescent="0.35">
      <c r="A121" s="464" t="str">
        <f t="shared" ca="1" si="12"/>
        <v>IE4 / 88</v>
      </c>
      <c r="B121" s="743" t="str">
        <f ca="1">OFFSET(Sprachen!A472,0,'Informazioni generali'!$B$4-1,1,1)</f>
        <v>Tutte le centrali</v>
      </c>
      <c r="C121" s="744"/>
      <c r="D121" s="358">
        <f ca="1">+SUM(H121:Q121)</f>
        <v>0</v>
      </c>
      <c r="E121" s="359"/>
      <c r="F121" s="359"/>
      <c r="G121" s="359"/>
      <c r="H121" s="360" t="str">
        <f ca="1">IFERROR(IF($D$5="Nein/Non/No","-",VLOOKUP(H$120,Input_prod_e!$A$33:$AA$42,HLOOKUP($A$2,Input_prod_e!$C$5:$AS$6,2,FALSE)+2,FALSE)),"")</f>
        <v/>
      </c>
      <c r="I121" s="360" t="str">
        <f ca="1">IFERROR(IF($D$5="Nein/Non/No","-",VLOOKUP(I$120,Input_prod_e!$A$33:$AA$42,HLOOKUP($A$2,Input_prod_e!$C$5:$AS$6,2,FALSE)+2,FALSE)),"")</f>
        <v/>
      </c>
      <c r="J121" s="360" t="str">
        <f ca="1">IFERROR(IF($D$5="Nein/Non/No","-",VLOOKUP(J$120,Input_prod_e!$A$33:$AA$42,HLOOKUP($A$2,Input_prod_e!$C$5:$AS$6,2,FALSE)+2,FALSE)),"")</f>
        <v/>
      </c>
      <c r="K121" s="360" t="str">
        <f ca="1">IFERROR(IF($D$5="Nein/Non/No","-",VLOOKUP(K$120,Input_prod_e!$A$33:$AA$42,HLOOKUP($A$2,Input_prod_e!$C$5:$AS$6,2,FALSE)+2,FALSE)),"")</f>
        <v/>
      </c>
      <c r="L121" s="360" t="str">
        <f ca="1">IFERROR(IF($D$5="Nein/Non/No","-",VLOOKUP(L$120,Input_prod_e!$A$33:$AA$42,HLOOKUP($A$2,Input_prod_e!$C$5:$AS$6,2,FALSE)+2,FALSE)),"")</f>
        <v/>
      </c>
      <c r="M121" s="360" t="str">
        <f ca="1">IFERROR(IF($D$5="Nein/Non/No","-",VLOOKUP(M$120,Input_prod_e!$A$33:$AA$42,HLOOKUP($A$2,Input_prod_e!$C$5:$AS$6,2,FALSE)+2,FALSE)),"")</f>
        <v/>
      </c>
      <c r="N121" s="360" t="str">
        <f ca="1">IFERROR(IF($D$5="Nein/Non/No","-",VLOOKUP(N$120,Input_prod_e!$A$33:$AA$42,HLOOKUP($A$2,Input_prod_e!$C$5:$AS$6,2,FALSE)+2,FALSE)),"")</f>
        <v/>
      </c>
      <c r="O121" s="360" t="str">
        <f ca="1">IFERROR(IF($D$5="Nein/Non/No","-",VLOOKUP(O$120,Input_prod_e!$A$33:$AA$42,HLOOKUP($A$2,Input_prod_e!$C$5:$AS$6,2,FALSE)+2,FALSE)),"")</f>
        <v/>
      </c>
      <c r="P121" s="360" t="str">
        <f ca="1">IFERROR(IF($D$5="Nein/Non/No","-",VLOOKUP(P$120,Input_prod_e!$A$33:$AA$42,HLOOKUP($A$2,Input_prod_e!$C$5:$AS$6,2,FALSE)+2,FALSE)),"")</f>
        <v/>
      </c>
      <c r="Q121" s="360" t="str">
        <f ca="1">IFERROR(IF($D$5="Nein/Non/No","-",VLOOKUP(Q$120,Input_prod_e!$A$33:$AA$42,HLOOKUP($A$2,Input_prod_e!$C$5:$AS$6,2,FALSE)+2,FALSE)),"")</f>
        <v/>
      </c>
      <c r="R121" s="448"/>
      <c r="S121" s="564"/>
      <c r="AA121">
        <f t="shared" si="13"/>
        <v>88</v>
      </c>
    </row>
    <row r="122" spans="1:27" ht="30" customHeight="1" x14ac:dyDescent="0.35">
      <c r="A122" s="464" t="str">
        <f t="shared" ca="1" si="12"/>
        <v>IE4 / 89</v>
      </c>
      <c r="B122" s="743" t="str">
        <f ca="1">OFFSET(Sprachen!A473,0,'Informazioni generali'!$B$4-1,1,1)</f>
        <v>Dedotti gli impianti non collegati sul piano idraulico o ottimizzati nell'insieme</v>
      </c>
      <c r="C122" s="744"/>
      <c r="D122" s="358">
        <f>+SUM(H122:Q122)</f>
        <v>0</v>
      </c>
      <c r="E122" s="359"/>
      <c r="F122" s="359"/>
      <c r="G122" s="359"/>
      <c r="H122" s="360">
        <f>+IF(OR(H50="Nein",H50="Non",H50="No"),-H121,0)</f>
        <v>0</v>
      </c>
      <c r="I122" s="360">
        <f t="shared" ref="I122:Q122" si="14">+IF(OR(I50="Nein",I50="Non",I50="No"),-I121,0)</f>
        <v>0</v>
      </c>
      <c r="J122" s="360">
        <f t="shared" si="14"/>
        <v>0</v>
      </c>
      <c r="K122" s="360">
        <f t="shared" si="14"/>
        <v>0</v>
      </c>
      <c r="L122" s="360">
        <f t="shared" si="14"/>
        <v>0</v>
      </c>
      <c r="M122" s="360">
        <f t="shared" si="14"/>
        <v>0</v>
      </c>
      <c r="N122" s="360">
        <f t="shared" si="14"/>
        <v>0</v>
      </c>
      <c r="O122" s="360">
        <f t="shared" si="14"/>
        <v>0</v>
      </c>
      <c r="P122" s="360">
        <f t="shared" si="14"/>
        <v>0</v>
      </c>
      <c r="Q122" s="360">
        <f t="shared" si="14"/>
        <v>0</v>
      </c>
      <c r="R122" s="448"/>
      <c r="S122" s="109"/>
      <c r="AA122">
        <f t="shared" si="13"/>
        <v>89</v>
      </c>
    </row>
    <row r="123" spans="1:27" ht="16" thickBot="1" x14ac:dyDescent="0.4">
      <c r="A123" s="464" t="str">
        <f t="shared" ca="1" si="12"/>
        <v>IE4 / 90</v>
      </c>
      <c r="B123" s="743" t="str">
        <f ca="1">OFFSET(Sprachen!A474,0,'Informazioni generali'!$B$4-1,1,1)</f>
        <v>Dedotti gli impianti RIC</v>
      </c>
      <c r="C123" s="744"/>
      <c r="D123" s="361">
        <f>+SUM(H123:Q123)</f>
        <v>0</v>
      </c>
      <c r="E123" s="359"/>
      <c r="F123" s="359"/>
      <c r="G123" s="359"/>
      <c r="H123" s="360">
        <f>+IF(OR(H56="Ja",H56="Oui",H56="Si"),IF(OR(H50="Ja",H50="Oui",H50="Si"),-H121,0),0)</f>
        <v>0</v>
      </c>
      <c r="I123" s="360">
        <f t="shared" ref="I123:Q123" si="15">+IF(OR(I56="Ja",I56="Oui",I56="Si"),IF(OR(I50="Ja",I50="Oui",I50="Si"),-I121,0),0)</f>
        <v>0</v>
      </c>
      <c r="J123" s="360">
        <f t="shared" si="15"/>
        <v>0</v>
      </c>
      <c r="K123" s="360">
        <f t="shared" si="15"/>
        <v>0</v>
      </c>
      <c r="L123" s="360">
        <f t="shared" si="15"/>
        <v>0</v>
      </c>
      <c r="M123" s="360">
        <f t="shared" si="15"/>
        <v>0</v>
      </c>
      <c r="N123" s="360">
        <f t="shared" si="15"/>
        <v>0</v>
      </c>
      <c r="O123" s="360">
        <f t="shared" si="15"/>
        <v>0</v>
      </c>
      <c r="P123" s="360">
        <f t="shared" si="15"/>
        <v>0</v>
      </c>
      <c r="Q123" s="360">
        <f t="shared" si="15"/>
        <v>0</v>
      </c>
      <c r="R123" s="448"/>
      <c r="S123" s="109"/>
      <c r="AA123">
        <f t="shared" si="13"/>
        <v>90</v>
      </c>
    </row>
    <row r="124" spans="1:27" ht="26.25" customHeight="1" thickBot="1" x14ac:dyDescent="0.4">
      <c r="A124" s="462" t="str">
        <f t="shared" ca="1" si="12"/>
        <v>IE4 / 91</v>
      </c>
      <c r="B124" s="745" t="str">
        <f ca="1">+CONCATENATE(OFFSET(Sprachen!A475,0,'Informazioni generali'!$B$4-1,1,1)," ",IF(D13=0,"",D13))</f>
        <v>Ricavi del mercato day-ahead per l'impianto  IE4</v>
      </c>
      <c r="C124" s="746"/>
      <c r="D124" s="362">
        <f ca="1">IFERROR(+MAX(SUM(D121:D123),0),"")</f>
        <v>0</v>
      </c>
      <c r="E124" s="363"/>
      <c r="F124" s="363"/>
      <c r="G124" s="364"/>
      <c r="H124" s="360">
        <f ca="1">+IF(H121&lt;0,H121,MAX(SUM(H121:H123),0))</f>
        <v>0</v>
      </c>
      <c r="I124" s="360">
        <f t="shared" ref="I124:Q124" ca="1" si="16">+IF(I121&lt;0,I121,MAX(SUM(I121:I123),0))</f>
        <v>0</v>
      </c>
      <c r="J124" s="360">
        <f t="shared" ca="1" si="16"/>
        <v>0</v>
      </c>
      <c r="K124" s="360">
        <f t="shared" ca="1" si="16"/>
        <v>0</v>
      </c>
      <c r="L124" s="360">
        <f t="shared" ca="1" si="16"/>
        <v>0</v>
      </c>
      <c r="M124" s="360">
        <f t="shared" ca="1" si="16"/>
        <v>0</v>
      </c>
      <c r="N124" s="360">
        <f t="shared" ca="1" si="16"/>
        <v>0</v>
      </c>
      <c r="O124" s="360">
        <f t="shared" ca="1" si="16"/>
        <v>0</v>
      </c>
      <c r="P124" s="360">
        <f t="shared" ca="1" si="16"/>
        <v>0</v>
      </c>
      <c r="Q124" s="360">
        <f t="shared" ca="1" si="16"/>
        <v>0</v>
      </c>
      <c r="R124" s="448"/>
      <c r="S124" s="448"/>
      <c r="AA124">
        <f t="shared" si="13"/>
        <v>91</v>
      </c>
    </row>
    <row r="125" spans="1:27" ht="27.4" customHeight="1" thickBot="1" x14ac:dyDescent="0.4">
      <c r="A125" s="462" t="str">
        <f t="shared" ca="1" si="12"/>
        <v>IE4 / 92</v>
      </c>
      <c r="B125" s="745" t="str">
        <f ca="1">+CONCATENATE(OFFSET(Sprachen!A476,0,'Informazioni generali'!$B$4-1,1,1)," ",IF(D13=0,"",D13))</f>
        <v>Ricavi GO, riserva invernale, PSRS e mercato a termine IE4</v>
      </c>
      <c r="C125" s="746"/>
      <c r="D125" s="362" t="str" cm="1">
        <f t="array" aca="1" ref="D125" ca="1">IFERROR(INDIRECT(CONCATENATE(Input_prod_e!A2,"!")&amp;CONCATENATE(MID("CDEFGHIJKLMNOPQRSTUVWXYZ",HLOOKUP($A$2,Input_prod_e!$C$5:$AS$6,2,FALSE),1),"68")),"")</f>
        <v/>
      </c>
      <c r="E125" s="365"/>
      <c r="F125" s="365"/>
      <c r="G125" s="365"/>
      <c r="R125" s="448"/>
      <c r="S125" s="448"/>
      <c r="AA125">
        <v>92</v>
      </c>
    </row>
    <row r="126" spans="1:27" ht="15.5" x14ac:dyDescent="0.35">
      <c r="R126" s="448"/>
      <c r="S126" s="448"/>
    </row>
    <row r="127" spans="1:27" ht="15.5" x14ac:dyDescent="0.35">
      <c r="R127" s="448"/>
      <c r="S127" s="448"/>
    </row>
    <row r="128" spans="1:27" ht="15.5" x14ac:dyDescent="0.35">
      <c r="D128" s="565"/>
      <c r="R128" s="448"/>
      <c r="S128" s="448"/>
    </row>
    <row r="129" spans="18:19" ht="15.5" x14ac:dyDescent="0.35">
      <c r="R129" s="448"/>
      <c r="S129" s="448"/>
    </row>
    <row r="130" spans="18:19" ht="15.5" x14ac:dyDescent="0.35">
      <c r="R130" s="448"/>
      <c r="S130" s="448"/>
    </row>
    <row r="131" spans="18:19" ht="15.5" x14ac:dyDescent="0.35">
      <c r="R131" s="448"/>
      <c r="S131" s="448"/>
    </row>
  </sheetData>
  <sheetProtection algorithmName="SHA-512" hashValue="mu5JIZbqOXQODfHoiToJfC+DEqq8uXI1zbz2bjDGGMJ6C2R+zLJXqXc0zTh2vHjeqw+59vNw0/80NXeyJSO/Iw==" saltValue="14vB9O20RVWGwZ9NvdQHMw==" spinCount="100000" sheet="1" objects="1" scenarios="1"/>
  <protectedRanges>
    <protectedRange sqref="C5 H6:J7 L6:N7 P6:R7 T6:U7 L15 B14:B15 D18:D24 D26 D31:D32 D34:D35 D38:D40 D42 D44:D45 M13:U45 H49:Q53 H56:Q59 T48:U59 D64:D65 D69:D73 K67:L72 M62:U74 D77:K79 D80:D83" name="Eingabe"/>
  </protectedRanges>
  <mergeCells count="206">
    <mergeCell ref="B121:C121"/>
    <mergeCell ref="B122:C122"/>
    <mergeCell ref="B123:C123"/>
    <mergeCell ref="B124:C124"/>
    <mergeCell ref="B125:C125"/>
    <mergeCell ref="H117:L117"/>
    <mergeCell ref="M117:Q117"/>
    <mergeCell ref="H118:L118"/>
    <mergeCell ref="M118:Q118"/>
    <mergeCell ref="C119:D119"/>
    <mergeCell ref="H119:L119"/>
    <mergeCell ref="M119:Q119"/>
    <mergeCell ref="H100:L100"/>
    <mergeCell ref="M100:U100"/>
    <mergeCell ref="H101:L101"/>
    <mergeCell ref="M101:U101"/>
    <mergeCell ref="H102:L102"/>
    <mergeCell ref="M102:U102"/>
    <mergeCell ref="H97:L97"/>
    <mergeCell ref="M97:U97"/>
    <mergeCell ref="H98:L98"/>
    <mergeCell ref="M98:U98"/>
    <mergeCell ref="H99:L99"/>
    <mergeCell ref="M99:U99"/>
    <mergeCell ref="H94:L94"/>
    <mergeCell ref="M94:U94"/>
    <mergeCell ref="H95:L95"/>
    <mergeCell ref="M95:U95"/>
    <mergeCell ref="H96:L96"/>
    <mergeCell ref="M96:U96"/>
    <mergeCell ref="H91:L91"/>
    <mergeCell ref="M91:U91"/>
    <mergeCell ref="H92:L92"/>
    <mergeCell ref="M92:U92"/>
    <mergeCell ref="H93:L93"/>
    <mergeCell ref="M93:U93"/>
    <mergeCell ref="H87:P87"/>
    <mergeCell ref="Q87:U87"/>
    <mergeCell ref="H89:L89"/>
    <mergeCell ref="M89:U89"/>
    <mergeCell ref="H90:L90"/>
    <mergeCell ref="M90:U90"/>
    <mergeCell ref="H84:P84"/>
    <mergeCell ref="Q84:U84"/>
    <mergeCell ref="H85:P85"/>
    <mergeCell ref="Q85:U85"/>
    <mergeCell ref="H86:P86"/>
    <mergeCell ref="Q86:U86"/>
    <mergeCell ref="L81:P81"/>
    <mergeCell ref="Q81:U81"/>
    <mergeCell ref="L82:P82"/>
    <mergeCell ref="Q82:U82"/>
    <mergeCell ref="H83:P83"/>
    <mergeCell ref="Q83:U83"/>
    <mergeCell ref="M74:U74"/>
    <mergeCell ref="L76:P76"/>
    <mergeCell ref="Q76:U76"/>
    <mergeCell ref="L77:P79"/>
    <mergeCell ref="Q77:U79"/>
    <mergeCell ref="L80:P80"/>
    <mergeCell ref="Q80:U80"/>
    <mergeCell ref="I73:J73"/>
    <mergeCell ref="K73:L73"/>
    <mergeCell ref="M72:U72"/>
    <mergeCell ref="I74:J74"/>
    <mergeCell ref="K74:L74"/>
    <mergeCell ref="M73:U73"/>
    <mergeCell ref="M69:U69"/>
    <mergeCell ref="M70:U70"/>
    <mergeCell ref="M71:U71"/>
    <mergeCell ref="H70:H72"/>
    <mergeCell ref="I70:J72"/>
    <mergeCell ref="K70:L72"/>
    <mergeCell ref="H64:L65"/>
    <mergeCell ref="M64:U64"/>
    <mergeCell ref="M65:U65"/>
    <mergeCell ref="H66:L66"/>
    <mergeCell ref="M66:U66"/>
    <mergeCell ref="H67:H69"/>
    <mergeCell ref="I67:J69"/>
    <mergeCell ref="K67:L69"/>
    <mergeCell ref="M67:U67"/>
    <mergeCell ref="M68:U68"/>
    <mergeCell ref="H61:L61"/>
    <mergeCell ref="M61:U61"/>
    <mergeCell ref="H62:L62"/>
    <mergeCell ref="M62:U62"/>
    <mergeCell ref="H63:L63"/>
    <mergeCell ref="M63:U63"/>
    <mergeCell ref="R57:S57"/>
    <mergeCell ref="T57:U57"/>
    <mergeCell ref="R58:S58"/>
    <mergeCell ref="T58:U58"/>
    <mergeCell ref="R59:S59"/>
    <mergeCell ref="T59:U59"/>
    <mergeCell ref="R53:S53"/>
    <mergeCell ref="T53:U53"/>
    <mergeCell ref="R54:S55"/>
    <mergeCell ref="T54:U54"/>
    <mergeCell ref="T55:U55"/>
    <mergeCell ref="R56:S56"/>
    <mergeCell ref="T56:U56"/>
    <mergeCell ref="R50:S50"/>
    <mergeCell ref="T50:U50"/>
    <mergeCell ref="R51:S51"/>
    <mergeCell ref="T51:U51"/>
    <mergeCell ref="R52:S52"/>
    <mergeCell ref="T52:U52"/>
    <mergeCell ref="H45:L45"/>
    <mergeCell ref="M45:U45"/>
    <mergeCell ref="R47:S47"/>
    <mergeCell ref="R48:S48"/>
    <mergeCell ref="T48:U48"/>
    <mergeCell ref="R49:S49"/>
    <mergeCell ref="T49:U49"/>
    <mergeCell ref="H42:L42"/>
    <mergeCell ref="M42:U42"/>
    <mergeCell ref="H43:L43"/>
    <mergeCell ref="M43:U43"/>
    <mergeCell ref="H44:L44"/>
    <mergeCell ref="M44:U44"/>
    <mergeCell ref="H39:L39"/>
    <mergeCell ref="M39:U39"/>
    <mergeCell ref="H40:L40"/>
    <mergeCell ref="M40:U40"/>
    <mergeCell ref="H41:L41"/>
    <mergeCell ref="M41:U41"/>
    <mergeCell ref="H36:L36"/>
    <mergeCell ref="M36:U36"/>
    <mergeCell ref="H37:L37"/>
    <mergeCell ref="M37:U37"/>
    <mergeCell ref="H38:L38"/>
    <mergeCell ref="M38:U38"/>
    <mergeCell ref="H33:L33"/>
    <mergeCell ref="M33:U33"/>
    <mergeCell ref="H34:L34"/>
    <mergeCell ref="M34:U34"/>
    <mergeCell ref="H35:L35"/>
    <mergeCell ref="M35:U35"/>
    <mergeCell ref="H30:L30"/>
    <mergeCell ref="M30:U30"/>
    <mergeCell ref="H31:L31"/>
    <mergeCell ref="M31:U31"/>
    <mergeCell ref="H32:L32"/>
    <mergeCell ref="M32:U32"/>
    <mergeCell ref="H27:L27"/>
    <mergeCell ref="M27:U27"/>
    <mergeCell ref="H28:L28"/>
    <mergeCell ref="M28:U28"/>
    <mergeCell ref="H29:L29"/>
    <mergeCell ref="M29:U29"/>
    <mergeCell ref="H24:L24"/>
    <mergeCell ref="M24:U24"/>
    <mergeCell ref="H25:L25"/>
    <mergeCell ref="M25:U25"/>
    <mergeCell ref="H26:L26"/>
    <mergeCell ref="M26:U26"/>
    <mergeCell ref="H20:L20"/>
    <mergeCell ref="M20:U20"/>
    <mergeCell ref="H21:L22"/>
    <mergeCell ref="M21:U21"/>
    <mergeCell ref="M22:U22"/>
    <mergeCell ref="H23:L23"/>
    <mergeCell ref="M23:U23"/>
    <mergeCell ref="B17:C17"/>
    <mergeCell ref="H17:L17"/>
    <mergeCell ref="M17:U17"/>
    <mergeCell ref="H18:L18"/>
    <mergeCell ref="M18:U18"/>
    <mergeCell ref="H19:L19"/>
    <mergeCell ref="M19:U19"/>
    <mergeCell ref="V13:V15"/>
    <mergeCell ref="W13:W15"/>
    <mergeCell ref="X13:X15"/>
    <mergeCell ref="Y13:Y15"/>
    <mergeCell ref="H15:K15"/>
    <mergeCell ref="B16:C16"/>
    <mergeCell ref="H16:L16"/>
    <mergeCell ref="M16:U16"/>
    <mergeCell ref="B12:D12"/>
    <mergeCell ref="E12:G12"/>
    <mergeCell ref="H12:L12"/>
    <mergeCell ref="M12:U12"/>
    <mergeCell ref="A13:A15"/>
    <mergeCell ref="C13:C15"/>
    <mergeCell ref="D13:D15"/>
    <mergeCell ref="H13:L14"/>
    <mergeCell ref="M13:U15"/>
    <mergeCell ref="B7:C7"/>
    <mergeCell ref="H7:J7"/>
    <mergeCell ref="L7:N7"/>
    <mergeCell ref="P7:R7"/>
    <mergeCell ref="T7:U7"/>
    <mergeCell ref="B8:C8"/>
    <mergeCell ref="H8:J8"/>
    <mergeCell ref="L8:N8"/>
    <mergeCell ref="H5:U5"/>
    <mergeCell ref="B6:C6"/>
    <mergeCell ref="D6:D7"/>
    <mergeCell ref="H6:J6"/>
    <mergeCell ref="K6:K7"/>
    <mergeCell ref="L6:N6"/>
    <mergeCell ref="O6:O7"/>
    <mergeCell ref="P6:R6"/>
    <mergeCell ref="S6:S7"/>
    <mergeCell ref="T6:U6"/>
  </mergeCells>
  <conditionalFormatting sqref="X13 X16:X25 X27:X30 X33 X36:X37 X46 X54:X55 X60 X75 X84:X86 X88 X97 X99 X101:X102">
    <cfRule type="containsText" dxfId="1007" priority="141" operator="containsText" text="nicht i.O.">
      <formula>NOT(ISERROR(SEARCH("nicht i.O.",X13)))</formula>
    </cfRule>
    <cfRule type="containsText" dxfId="1006" priority="142" operator="containsText" text="in Abklärung">
      <formula>NOT(ISERROR(SEARCH("in Abklärung",X13)))</formula>
    </cfRule>
    <cfRule type="containsText" dxfId="1005" priority="143" operator="containsText" text="i.O.">
      <formula>NOT(ISERROR(SEARCH("i.O.",X13)))</formula>
    </cfRule>
    <cfRule type="containsText" dxfId="1004" priority="144" operator="containsText" text="korrigiert">
      <formula>NOT(ISERROR(SEARCH("korrigiert",X13)))</formula>
    </cfRule>
  </conditionalFormatting>
  <conditionalFormatting sqref="V16:V25 V27:V30 V33 V36:V37 V46 V54:V55 V60 V75 V84:V86 V88 V97 V99 V101:V102">
    <cfRule type="containsText" dxfId="1003" priority="137" operator="containsText" text="nicht i.O.">
      <formula>NOT(ISERROR(SEARCH("nicht i.O.",V16)))</formula>
    </cfRule>
    <cfRule type="containsText" dxfId="1002" priority="138" operator="containsText" text="in Abklärung">
      <formula>NOT(ISERROR(SEARCH("in Abklärung",V16)))</formula>
    </cfRule>
    <cfRule type="containsText" dxfId="1001" priority="139" operator="containsText" text="i.O.">
      <formula>NOT(ISERROR(SEARCH("i.O.",V16)))</formula>
    </cfRule>
    <cfRule type="containsText" dxfId="1000" priority="140" operator="containsText" text="korrigiert">
      <formula>NOT(ISERROR(SEARCH("korrigiert",V16)))</formula>
    </cfRule>
  </conditionalFormatting>
  <conditionalFormatting sqref="X26">
    <cfRule type="containsText" dxfId="999" priority="133" operator="containsText" text="nicht i.O.">
      <formula>NOT(ISERROR(SEARCH("nicht i.O.",X26)))</formula>
    </cfRule>
    <cfRule type="containsText" dxfId="998" priority="134" operator="containsText" text="in Abklärung">
      <formula>NOT(ISERROR(SEARCH("in Abklärung",X26)))</formula>
    </cfRule>
    <cfRule type="containsText" dxfId="997" priority="135" operator="containsText" text="i.O.">
      <formula>NOT(ISERROR(SEARCH("i.O.",X26)))</formula>
    </cfRule>
    <cfRule type="containsText" dxfId="996" priority="136" operator="containsText" text="korrigiert">
      <formula>NOT(ISERROR(SEARCH("korrigiert",X26)))</formula>
    </cfRule>
  </conditionalFormatting>
  <conditionalFormatting sqref="V26">
    <cfRule type="containsText" dxfId="995" priority="129" operator="containsText" text="nicht i.O.">
      <formula>NOT(ISERROR(SEARCH("nicht i.O.",V26)))</formula>
    </cfRule>
    <cfRule type="containsText" dxfId="994" priority="130" operator="containsText" text="in Abklärung">
      <formula>NOT(ISERROR(SEARCH("in Abklärung",V26)))</formula>
    </cfRule>
    <cfRule type="containsText" dxfId="993" priority="131" operator="containsText" text="i.O.">
      <formula>NOT(ISERROR(SEARCH("i.O.",V26)))</formula>
    </cfRule>
    <cfRule type="containsText" dxfId="992" priority="132" operator="containsText" text="korrigiert">
      <formula>NOT(ISERROR(SEARCH("korrigiert",V26)))</formula>
    </cfRule>
  </conditionalFormatting>
  <conditionalFormatting sqref="X31">
    <cfRule type="containsText" dxfId="991" priority="125" operator="containsText" text="nicht i.O.">
      <formula>NOT(ISERROR(SEARCH("nicht i.O.",X31)))</formula>
    </cfRule>
    <cfRule type="containsText" dxfId="990" priority="126" operator="containsText" text="in Abklärung">
      <formula>NOT(ISERROR(SEARCH("in Abklärung",X31)))</formula>
    </cfRule>
    <cfRule type="containsText" dxfId="989" priority="127" operator="containsText" text="i.O.">
      <formula>NOT(ISERROR(SEARCH("i.O.",X31)))</formula>
    </cfRule>
    <cfRule type="containsText" dxfId="988" priority="128" operator="containsText" text="korrigiert">
      <formula>NOT(ISERROR(SEARCH("korrigiert",X31)))</formula>
    </cfRule>
  </conditionalFormatting>
  <conditionalFormatting sqref="V31">
    <cfRule type="containsText" dxfId="987" priority="121" operator="containsText" text="nicht i.O.">
      <formula>NOT(ISERROR(SEARCH("nicht i.O.",V31)))</formula>
    </cfRule>
    <cfRule type="containsText" dxfId="986" priority="122" operator="containsText" text="in Abklärung">
      <formula>NOT(ISERROR(SEARCH("in Abklärung",V31)))</formula>
    </cfRule>
    <cfRule type="containsText" dxfId="985" priority="123" operator="containsText" text="i.O.">
      <formula>NOT(ISERROR(SEARCH("i.O.",V31)))</formula>
    </cfRule>
    <cfRule type="containsText" dxfId="984" priority="124" operator="containsText" text="korrigiert">
      <formula>NOT(ISERROR(SEARCH("korrigiert",V31)))</formula>
    </cfRule>
  </conditionalFormatting>
  <conditionalFormatting sqref="X32">
    <cfRule type="containsText" dxfId="983" priority="117" operator="containsText" text="nicht i.O.">
      <formula>NOT(ISERROR(SEARCH("nicht i.O.",X32)))</formula>
    </cfRule>
    <cfRule type="containsText" dxfId="982" priority="118" operator="containsText" text="in Abklärung">
      <formula>NOT(ISERROR(SEARCH("in Abklärung",X32)))</formula>
    </cfRule>
    <cfRule type="containsText" dxfId="981" priority="119" operator="containsText" text="i.O.">
      <formula>NOT(ISERROR(SEARCH("i.O.",X32)))</formula>
    </cfRule>
    <cfRule type="containsText" dxfId="980" priority="120" operator="containsText" text="korrigiert">
      <formula>NOT(ISERROR(SEARCH("korrigiert",X32)))</formula>
    </cfRule>
  </conditionalFormatting>
  <conditionalFormatting sqref="V32">
    <cfRule type="containsText" dxfId="979" priority="113" operator="containsText" text="nicht i.O.">
      <formula>NOT(ISERROR(SEARCH("nicht i.O.",V32)))</formula>
    </cfRule>
    <cfRule type="containsText" dxfId="978" priority="114" operator="containsText" text="in Abklärung">
      <formula>NOT(ISERROR(SEARCH("in Abklärung",V32)))</formula>
    </cfRule>
    <cfRule type="containsText" dxfId="977" priority="115" operator="containsText" text="i.O.">
      <formula>NOT(ISERROR(SEARCH("i.O.",V32)))</formula>
    </cfRule>
    <cfRule type="containsText" dxfId="976" priority="116" operator="containsText" text="korrigiert">
      <formula>NOT(ISERROR(SEARCH("korrigiert",V32)))</formula>
    </cfRule>
  </conditionalFormatting>
  <conditionalFormatting sqref="X34">
    <cfRule type="containsText" dxfId="975" priority="109" operator="containsText" text="nicht i.O.">
      <formula>NOT(ISERROR(SEARCH("nicht i.O.",X34)))</formula>
    </cfRule>
    <cfRule type="containsText" dxfId="974" priority="110" operator="containsText" text="in Abklärung">
      <formula>NOT(ISERROR(SEARCH("in Abklärung",X34)))</formula>
    </cfRule>
    <cfRule type="containsText" dxfId="973" priority="111" operator="containsText" text="i.O.">
      <formula>NOT(ISERROR(SEARCH("i.O.",X34)))</formula>
    </cfRule>
    <cfRule type="containsText" dxfId="972" priority="112" operator="containsText" text="korrigiert">
      <formula>NOT(ISERROR(SEARCH("korrigiert",X34)))</formula>
    </cfRule>
  </conditionalFormatting>
  <conditionalFormatting sqref="V34">
    <cfRule type="containsText" dxfId="971" priority="105" operator="containsText" text="nicht i.O.">
      <formula>NOT(ISERROR(SEARCH("nicht i.O.",V34)))</formula>
    </cfRule>
    <cfRule type="containsText" dxfId="970" priority="106" operator="containsText" text="in Abklärung">
      <formula>NOT(ISERROR(SEARCH("in Abklärung",V34)))</formula>
    </cfRule>
    <cfRule type="containsText" dxfId="969" priority="107" operator="containsText" text="i.O.">
      <formula>NOT(ISERROR(SEARCH("i.O.",V34)))</formula>
    </cfRule>
    <cfRule type="containsText" dxfId="968" priority="108" operator="containsText" text="korrigiert">
      <formula>NOT(ISERROR(SEARCH("korrigiert",V34)))</formula>
    </cfRule>
  </conditionalFormatting>
  <conditionalFormatting sqref="X35">
    <cfRule type="containsText" dxfId="967" priority="101" operator="containsText" text="nicht i.O.">
      <formula>NOT(ISERROR(SEARCH("nicht i.O.",X35)))</formula>
    </cfRule>
    <cfRule type="containsText" dxfId="966" priority="102" operator="containsText" text="in Abklärung">
      <formula>NOT(ISERROR(SEARCH("in Abklärung",X35)))</formula>
    </cfRule>
    <cfRule type="containsText" dxfId="965" priority="103" operator="containsText" text="i.O.">
      <formula>NOT(ISERROR(SEARCH("i.O.",X35)))</formula>
    </cfRule>
    <cfRule type="containsText" dxfId="964" priority="104" operator="containsText" text="korrigiert">
      <formula>NOT(ISERROR(SEARCH("korrigiert",X35)))</formula>
    </cfRule>
  </conditionalFormatting>
  <conditionalFormatting sqref="V35">
    <cfRule type="containsText" dxfId="963" priority="97" operator="containsText" text="nicht i.O.">
      <formula>NOT(ISERROR(SEARCH("nicht i.O.",V35)))</formula>
    </cfRule>
    <cfRule type="containsText" dxfId="962" priority="98" operator="containsText" text="in Abklärung">
      <formula>NOT(ISERROR(SEARCH("in Abklärung",V35)))</formula>
    </cfRule>
    <cfRule type="containsText" dxfId="961" priority="99" operator="containsText" text="i.O.">
      <formula>NOT(ISERROR(SEARCH("i.O.",V35)))</formula>
    </cfRule>
    <cfRule type="containsText" dxfId="960" priority="100" operator="containsText" text="korrigiert">
      <formula>NOT(ISERROR(SEARCH("korrigiert",V35)))</formula>
    </cfRule>
  </conditionalFormatting>
  <conditionalFormatting sqref="X38">
    <cfRule type="containsText" dxfId="959" priority="93" operator="containsText" text="nicht i.O.">
      <formula>NOT(ISERROR(SEARCH("nicht i.O.",X38)))</formula>
    </cfRule>
    <cfRule type="containsText" dxfId="958" priority="94" operator="containsText" text="in Abklärung">
      <formula>NOT(ISERROR(SEARCH("in Abklärung",X38)))</formula>
    </cfRule>
    <cfRule type="containsText" dxfId="957" priority="95" operator="containsText" text="i.O.">
      <formula>NOT(ISERROR(SEARCH("i.O.",X38)))</formula>
    </cfRule>
    <cfRule type="containsText" dxfId="956" priority="96" operator="containsText" text="korrigiert">
      <formula>NOT(ISERROR(SEARCH("korrigiert",X38)))</formula>
    </cfRule>
  </conditionalFormatting>
  <conditionalFormatting sqref="V38">
    <cfRule type="containsText" dxfId="955" priority="89" operator="containsText" text="nicht i.O.">
      <formula>NOT(ISERROR(SEARCH("nicht i.O.",V38)))</formula>
    </cfRule>
    <cfRule type="containsText" dxfId="954" priority="90" operator="containsText" text="in Abklärung">
      <formula>NOT(ISERROR(SEARCH("in Abklärung",V38)))</formula>
    </cfRule>
    <cfRule type="containsText" dxfId="953" priority="91" operator="containsText" text="i.O.">
      <formula>NOT(ISERROR(SEARCH("i.O.",V38)))</formula>
    </cfRule>
    <cfRule type="containsText" dxfId="952" priority="92" operator="containsText" text="korrigiert">
      <formula>NOT(ISERROR(SEARCH("korrigiert",V38)))</formula>
    </cfRule>
  </conditionalFormatting>
  <conditionalFormatting sqref="X39">
    <cfRule type="containsText" dxfId="951" priority="85" operator="containsText" text="nicht i.O.">
      <formula>NOT(ISERROR(SEARCH("nicht i.O.",X39)))</formula>
    </cfRule>
    <cfRule type="containsText" dxfId="950" priority="86" operator="containsText" text="in Abklärung">
      <formula>NOT(ISERROR(SEARCH("in Abklärung",X39)))</formula>
    </cfRule>
    <cfRule type="containsText" dxfId="949" priority="87" operator="containsText" text="i.O.">
      <formula>NOT(ISERROR(SEARCH("i.O.",X39)))</formula>
    </cfRule>
    <cfRule type="containsText" dxfId="948" priority="88" operator="containsText" text="korrigiert">
      <formula>NOT(ISERROR(SEARCH("korrigiert",X39)))</formula>
    </cfRule>
  </conditionalFormatting>
  <conditionalFormatting sqref="V39">
    <cfRule type="containsText" dxfId="947" priority="81" operator="containsText" text="nicht i.O.">
      <formula>NOT(ISERROR(SEARCH("nicht i.O.",V39)))</formula>
    </cfRule>
    <cfRule type="containsText" dxfId="946" priority="82" operator="containsText" text="in Abklärung">
      <formula>NOT(ISERROR(SEARCH("in Abklärung",V39)))</formula>
    </cfRule>
    <cfRule type="containsText" dxfId="945" priority="83" operator="containsText" text="i.O.">
      <formula>NOT(ISERROR(SEARCH("i.O.",V39)))</formula>
    </cfRule>
    <cfRule type="containsText" dxfId="944" priority="84" operator="containsText" text="korrigiert">
      <formula>NOT(ISERROR(SEARCH("korrigiert",V39)))</formula>
    </cfRule>
  </conditionalFormatting>
  <conditionalFormatting sqref="X40:X45">
    <cfRule type="containsText" dxfId="943" priority="77" operator="containsText" text="nicht i.O.">
      <formula>NOT(ISERROR(SEARCH("nicht i.O.",X40)))</formula>
    </cfRule>
    <cfRule type="containsText" dxfId="942" priority="78" operator="containsText" text="in Abklärung">
      <formula>NOT(ISERROR(SEARCH("in Abklärung",X40)))</formula>
    </cfRule>
    <cfRule type="containsText" dxfId="941" priority="79" operator="containsText" text="i.O.">
      <formula>NOT(ISERROR(SEARCH("i.O.",X40)))</formula>
    </cfRule>
    <cfRule type="containsText" dxfId="940" priority="80" operator="containsText" text="korrigiert">
      <formula>NOT(ISERROR(SEARCH("korrigiert",X40)))</formula>
    </cfRule>
  </conditionalFormatting>
  <conditionalFormatting sqref="V40:V45">
    <cfRule type="containsText" dxfId="939" priority="73" operator="containsText" text="nicht i.O.">
      <formula>NOT(ISERROR(SEARCH("nicht i.O.",V40)))</formula>
    </cfRule>
    <cfRule type="containsText" dxfId="938" priority="74" operator="containsText" text="in Abklärung">
      <formula>NOT(ISERROR(SEARCH("in Abklärung",V40)))</formula>
    </cfRule>
    <cfRule type="containsText" dxfId="937" priority="75" operator="containsText" text="i.O.">
      <formula>NOT(ISERROR(SEARCH("i.O.",V40)))</formula>
    </cfRule>
    <cfRule type="containsText" dxfId="936" priority="76" operator="containsText" text="korrigiert">
      <formula>NOT(ISERROR(SEARCH("korrigiert",V40)))</formula>
    </cfRule>
  </conditionalFormatting>
  <conditionalFormatting sqref="X48">
    <cfRule type="containsText" dxfId="935" priority="69" operator="containsText" text="nicht i.O.">
      <formula>NOT(ISERROR(SEARCH("nicht i.O.",X48)))</formula>
    </cfRule>
    <cfRule type="containsText" dxfId="934" priority="70" operator="containsText" text="in Abklärung">
      <formula>NOT(ISERROR(SEARCH("in Abklärung",X48)))</formula>
    </cfRule>
    <cfRule type="containsText" dxfId="933" priority="71" operator="containsText" text="i.O.">
      <formula>NOT(ISERROR(SEARCH("i.O.",X48)))</formula>
    </cfRule>
    <cfRule type="containsText" dxfId="932" priority="72" operator="containsText" text="korrigiert">
      <formula>NOT(ISERROR(SEARCH("korrigiert",X48)))</formula>
    </cfRule>
  </conditionalFormatting>
  <conditionalFormatting sqref="V48">
    <cfRule type="containsText" dxfId="931" priority="65" operator="containsText" text="nicht i.O.">
      <formula>NOT(ISERROR(SEARCH("nicht i.O.",V48)))</formula>
    </cfRule>
    <cfRule type="containsText" dxfId="930" priority="66" operator="containsText" text="in Abklärung">
      <formula>NOT(ISERROR(SEARCH("in Abklärung",V48)))</formula>
    </cfRule>
    <cfRule type="containsText" dxfId="929" priority="67" operator="containsText" text="i.O.">
      <formula>NOT(ISERROR(SEARCH("i.O.",V48)))</formula>
    </cfRule>
    <cfRule type="containsText" dxfId="928" priority="68" operator="containsText" text="korrigiert">
      <formula>NOT(ISERROR(SEARCH("korrigiert",V48)))</formula>
    </cfRule>
  </conditionalFormatting>
  <conditionalFormatting sqref="X49:X53">
    <cfRule type="containsText" dxfId="927" priority="61" operator="containsText" text="nicht i.O.">
      <formula>NOT(ISERROR(SEARCH("nicht i.O.",X49)))</formula>
    </cfRule>
    <cfRule type="containsText" dxfId="926" priority="62" operator="containsText" text="in Abklärung">
      <formula>NOT(ISERROR(SEARCH("in Abklärung",X49)))</formula>
    </cfRule>
    <cfRule type="containsText" dxfId="925" priority="63" operator="containsText" text="i.O.">
      <formula>NOT(ISERROR(SEARCH("i.O.",X49)))</formula>
    </cfRule>
    <cfRule type="containsText" dxfId="924" priority="64" operator="containsText" text="korrigiert">
      <formula>NOT(ISERROR(SEARCH("korrigiert",X49)))</formula>
    </cfRule>
  </conditionalFormatting>
  <conditionalFormatting sqref="V49:V53">
    <cfRule type="containsText" dxfId="923" priority="57" operator="containsText" text="nicht i.O.">
      <formula>NOT(ISERROR(SEARCH("nicht i.O.",V49)))</formula>
    </cfRule>
    <cfRule type="containsText" dxfId="922" priority="58" operator="containsText" text="in Abklärung">
      <formula>NOT(ISERROR(SEARCH("in Abklärung",V49)))</formula>
    </cfRule>
    <cfRule type="containsText" dxfId="921" priority="59" operator="containsText" text="i.O.">
      <formula>NOT(ISERROR(SEARCH("i.O.",V49)))</formula>
    </cfRule>
    <cfRule type="containsText" dxfId="920" priority="60" operator="containsText" text="korrigiert">
      <formula>NOT(ISERROR(SEARCH("korrigiert",V49)))</formula>
    </cfRule>
  </conditionalFormatting>
  <conditionalFormatting sqref="X56:X59">
    <cfRule type="containsText" dxfId="919" priority="53" operator="containsText" text="nicht i.O.">
      <formula>NOT(ISERROR(SEARCH("nicht i.O.",X56)))</formula>
    </cfRule>
    <cfRule type="containsText" dxfId="918" priority="54" operator="containsText" text="in Abklärung">
      <formula>NOT(ISERROR(SEARCH("in Abklärung",X56)))</formula>
    </cfRule>
    <cfRule type="containsText" dxfId="917" priority="55" operator="containsText" text="i.O.">
      <formula>NOT(ISERROR(SEARCH("i.O.",X56)))</formula>
    </cfRule>
    <cfRule type="containsText" dxfId="916" priority="56" operator="containsText" text="korrigiert">
      <formula>NOT(ISERROR(SEARCH("korrigiert",X56)))</formula>
    </cfRule>
  </conditionalFormatting>
  <conditionalFormatting sqref="V56:V59">
    <cfRule type="containsText" dxfId="915" priority="49" operator="containsText" text="nicht i.O.">
      <formula>NOT(ISERROR(SEARCH("nicht i.O.",V56)))</formula>
    </cfRule>
    <cfRule type="containsText" dxfId="914" priority="50" operator="containsText" text="in Abklärung">
      <formula>NOT(ISERROR(SEARCH("in Abklärung",V56)))</formula>
    </cfRule>
    <cfRule type="containsText" dxfId="913" priority="51" operator="containsText" text="i.O.">
      <formula>NOT(ISERROR(SEARCH("i.O.",V56)))</formula>
    </cfRule>
    <cfRule type="containsText" dxfId="912" priority="52" operator="containsText" text="korrigiert">
      <formula>NOT(ISERROR(SEARCH("korrigiert",V56)))</formula>
    </cfRule>
  </conditionalFormatting>
  <conditionalFormatting sqref="X62:X74">
    <cfRule type="containsText" dxfId="911" priority="45" operator="containsText" text="nicht i.O.">
      <formula>NOT(ISERROR(SEARCH("nicht i.O.",X62)))</formula>
    </cfRule>
    <cfRule type="containsText" dxfId="910" priority="46" operator="containsText" text="in Abklärung">
      <formula>NOT(ISERROR(SEARCH("in Abklärung",X62)))</formula>
    </cfRule>
    <cfRule type="containsText" dxfId="909" priority="47" operator="containsText" text="i.O.">
      <formula>NOT(ISERROR(SEARCH("i.O.",X62)))</formula>
    </cfRule>
    <cfRule type="containsText" dxfId="908" priority="48" operator="containsText" text="korrigiert">
      <formula>NOT(ISERROR(SEARCH("korrigiert",X62)))</formula>
    </cfRule>
  </conditionalFormatting>
  <conditionalFormatting sqref="V62:V74">
    <cfRule type="containsText" dxfId="907" priority="41" operator="containsText" text="nicht i.O.">
      <formula>NOT(ISERROR(SEARCH("nicht i.O.",V62)))</formula>
    </cfRule>
    <cfRule type="containsText" dxfId="906" priority="42" operator="containsText" text="in Abklärung">
      <formula>NOT(ISERROR(SEARCH("in Abklärung",V62)))</formula>
    </cfRule>
    <cfRule type="containsText" dxfId="905" priority="43" operator="containsText" text="i.O.">
      <formula>NOT(ISERROR(SEARCH("i.O.",V62)))</formula>
    </cfRule>
    <cfRule type="containsText" dxfId="904" priority="44" operator="containsText" text="korrigiert">
      <formula>NOT(ISERROR(SEARCH("korrigiert",V62)))</formula>
    </cfRule>
  </conditionalFormatting>
  <conditionalFormatting sqref="X77:X83">
    <cfRule type="containsText" dxfId="903" priority="37" operator="containsText" text="nicht i.O.">
      <formula>NOT(ISERROR(SEARCH("nicht i.O.",X77)))</formula>
    </cfRule>
    <cfRule type="containsText" dxfId="902" priority="38" operator="containsText" text="in Abklärung">
      <formula>NOT(ISERROR(SEARCH("in Abklärung",X77)))</formula>
    </cfRule>
    <cfRule type="containsText" dxfId="901" priority="39" operator="containsText" text="i.O.">
      <formula>NOT(ISERROR(SEARCH("i.O.",X77)))</formula>
    </cfRule>
    <cfRule type="containsText" dxfId="900" priority="40" operator="containsText" text="korrigiert">
      <formula>NOT(ISERROR(SEARCH("korrigiert",X77)))</formula>
    </cfRule>
  </conditionalFormatting>
  <conditionalFormatting sqref="V77:V83">
    <cfRule type="containsText" dxfId="899" priority="33" operator="containsText" text="nicht i.O.">
      <formula>NOT(ISERROR(SEARCH("nicht i.O.",V77)))</formula>
    </cfRule>
    <cfRule type="containsText" dxfId="898" priority="34" operator="containsText" text="in Abklärung">
      <formula>NOT(ISERROR(SEARCH("in Abklärung",V77)))</formula>
    </cfRule>
    <cfRule type="containsText" dxfId="897" priority="35" operator="containsText" text="i.O.">
      <formula>NOT(ISERROR(SEARCH("i.O.",V77)))</formula>
    </cfRule>
    <cfRule type="containsText" dxfId="896" priority="36" operator="containsText" text="korrigiert">
      <formula>NOT(ISERROR(SEARCH("korrigiert",V77)))</formula>
    </cfRule>
  </conditionalFormatting>
  <conditionalFormatting sqref="X87">
    <cfRule type="containsText" dxfId="895" priority="29" operator="containsText" text="nicht i.O.">
      <formula>NOT(ISERROR(SEARCH("nicht i.O.",X87)))</formula>
    </cfRule>
    <cfRule type="containsText" dxfId="894" priority="30" operator="containsText" text="in Abklärung">
      <formula>NOT(ISERROR(SEARCH("in Abklärung",X87)))</formula>
    </cfRule>
    <cfRule type="containsText" dxfId="893" priority="31" operator="containsText" text="i.O.">
      <formula>NOT(ISERROR(SEARCH("i.O.",X87)))</formula>
    </cfRule>
    <cfRule type="containsText" dxfId="892" priority="32" operator="containsText" text="korrigiert">
      <formula>NOT(ISERROR(SEARCH("korrigiert",X87)))</formula>
    </cfRule>
  </conditionalFormatting>
  <conditionalFormatting sqref="V87">
    <cfRule type="containsText" dxfId="891" priority="25" operator="containsText" text="nicht i.O.">
      <formula>NOT(ISERROR(SEARCH("nicht i.O.",V87)))</formula>
    </cfRule>
    <cfRule type="containsText" dxfId="890" priority="26" operator="containsText" text="in Abklärung">
      <formula>NOT(ISERROR(SEARCH("in Abklärung",V87)))</formula>
    </cfRule>
    <cfRule type="containsText" dxfId="889" priority="27" operator="containsText" text="i.O.">
      <formula>NOT(ISERROR(SEARCH("i.O.",V87)))</formula>
    </cfRule>
    <cfRule type="containsText" dxfId="888" priority="28" operator="containsText" text="korrigiert">
      <formula>NOT(ISERROR(SEARCH("korrigiert",V87)))</formula>
    </cfRule>
  </conditionalFormatting>
  <conditionalFormatting sqref="X90:X96">
    <cfRule type="containsText" dxfId="887" priority="21" operator="containsText" text="nicht i.O.">
      <formula>NOT(ISERROR(SEARCH("nicht i.O.",X90)))</formula>
    </cfRule>
    <cfRule type="containsText" dxfId="886" priority="22" operator="containsText" text="in Abklärung">
      <formula>NOT(ISERROR(SEARCH("in Abklärung",X90)))</formula>
    </cfRule>
    <cfRule type="containsText" dxfId="885" priority="23" operator="containsText" text="i.O.">
      <formula>NOT(ISERROR(SEARCH("i.O.",X90)))</formula>
    </cfRule>
    <cfRule type="containsText" dxfId="884" priority="24" operator="containsText" text="korrigiert">
      <formula>NOT(ISERROR(SEARCH("korrigiert",X90)))</formula>
    </cfRule>
  </conditionalFormatting>
  <conditionalFormatting sqref="V90:V96">
    <cfRule type="containsText" dxfId="883" priority="17" operator="containsText" text="nicht i.O.">
      <formula>NOT(ISERROR(SEARCH("nicht i.O.",V90)))</formula>
    </cfRule>
    <cfRule type="containsText" dxfId="882" priority="18" operator="containsText" text="in Abklärung">
      <formula>NOT(ISERROR(SEARCH("in Abklärung",V90)))</formula>
    </cfRule>
    <cfRule type="containsText" dxfId="881" priority="19" operator="containsText" text="i.O.">
      <formula>NOT(ISERROR(SEARCH("i.O.",V90)))</formula>
    </cfRule>
    <cfRule type="containsText" dxfId="880" priority="20" operator="containsText" text="korrigiert">
      <formula>NOT(ISERROR(SEARCH("korrigiert",V90)))</formula>
    </cfRule>
  </conditionalFormatting>
  <conditionalFormatting sqref="X98">
    <cfRule type="containsText" dxfId="879" priority="13" operator="containsText" text="nicht i.O.">
      <formula>NOT(ISERROR(SEARCH("nicht i.O.",X98)))</formula>
    </cfRule>
    <cfRule type="containsText" dxfId="878" priority="14" operator="containsText" text="in Abklärung">
      <formula>NOT(ISERROR(SEARCH("in Abklärung",X98)))</formula>
    </cfRule>
    <cfRule type="containsText" dxfId="877" priority="15" operator="containsText" text="i.O.">
      <formula>NOT(ISERROR(SEARCH("i.O.",X98)))</formula>
    </cfRule>
    <cfRule type="containsText" dxfId="876" priority="16" operator="containsText" text="korrigiert">
      <formula>NOT(ISERROR(SEARCH("korrigiert",X98)))</formula>
    </cfRule>
  </conditionalFormatting>
  <conditionalFormatting sqref="V98">
    <cfRule type="containsText" dxfId="875" priority="9" operator="containsText" text="nicht i.O.">
      <formula>NOT(ISERROR(SEARCH("nicht i.O.",V98)))</formula>
    </cfRule>
    <cfRule type="containsText" dxfId="874" priority="10" operator="containsText" text="in Abklärung">
      <formula>NOT(ISERROR(SEARCH("in Abklärung",V98)))</formula>
    </cfRule>
    <cfRule type="containsText" dxfId="873" priority="11" operator="containsText" text="i.O.">
      <formula>NOT(ISERROR(SEARCH("i.O.",V98)))</formula>
    </cfRule>
    <cfRule type="containsText" dxfId="872" priority="12" operator="containsText" text="korrigiert">
      <formula>NOT(ISERROR(SEARCH("korrigiert",V98)))</formula>
    </cfRule>
  </conditionalFormatting>
  <conditionalFormatting sqref="X100">
    <cfRule type="containsText" dxfId="871" priority="5" operator="containsText" text="nicht i.O.">
      <formula>NOT(ISERROR(SEARCH("nicht i.O.",X100)))</formula>
    </cfRule>
    <cfRule type="containsText" dxfId="870" priority="6" operator="containsText" text="in Abklärung">
      <formula>NOT(ISERROR(SEARCH("in Abklärung",X100)))</formula>
    </cfRule>
    <cfRule type="containsText" dxfId="869" priority="7" operator="containsText" text="i.O.">
      <formula>NOT(ISERROR(SEARCH("i.O.",X100)))</formula>
    </cfRule>
    <cfRule type="containsText" dxfId="868" priority="8" operator="containsText" text="korrigiert">
      <formula>NOT(ISERROR(SEARCH("korrigiert",X100)))</formula>
    </cfRule>
  </conditionalFormatting>
  <conditionalFormatting sqref="V100">
    <cfRule type="containsText" dxfId="867" priority="1" operator="containsText" text="nicht i.O.">
      <formula>NOT(ISERROR(SEARCH("nicht i.O.",V100)))</formula>
    </cfRule>
    <cfRule type="containsText" dxfId="866" priority="2" operator="containsText" text="in Abklärung">
      <formula>NOT(ISERROR(SEARCH("in Abklärung",V100)))</formula>
    </cfRule>
    <cfRule type="containsText" dxfId="865" priority="3" operator="containsText" text="i.O.">
      <formula>NOT(ISERROR(SEARCH("i.O.",V100)))</formula>
    </cfRule>
    <cfRule type="containsText" dxfId="864" priority="4" operator="containsText" text="korrigiert">
      <formula>NOT(ISERROR(SEARCH("korrigiert",V100)))</formula>
    </cfRule>
  </conditionalFormatting>
  <dataValidations count="6">
    <dataValidation type="date" operator="lessThan" allowBlank="1" showInputMessage="1" showErrorMessage="1" sqref="E21:G21" xr:uid="{6336E291-16CF-4E1C-9EBA-6F19BFD1098D}">
      <formula1>43101</formula1>
    </dataValidation>
    <dataValidation type="date" operator="greaterThan" allowBlank="1" showInputMessage="1" showErrorMessage="1" sqref="D22:G22" xr:uid="{2A0C26F4-5743-47AE-B8C2-A81931249C9B}">
      <formula1>D21</formula1>
    </dataValidation>
    <dataValidation type="date" operator="greaterThan" allowBlank="1" showInputMessage="1" showErrorMessage="1" sqref="D44:G44" xr:uid="{5EA8948B-224D-4116-A9AF-7752794A7FA6}">
      <formula1>42370</formula1>
    </dataValidation>
    <dataValidation type="list" allowBlank="1" showInputMessage="1" showErrorMessage="1" sqref="X16:X17 X13 X101" xr:uid="{6439C515-3A5D-4224-89FA-F48286601ABB}">
      <formula1>"',i.O.,in Abklärung,nicht i.O.,korrigiert"</formula1>
    </dataValidation>
    <dataValidation type="date" operator="lessThan" allowBlank="1" showInputMessage="1" showErrorMessage="1" sqref="D21" xr:uid="{DA217EBB-0B04-4BCE-A18E-9E3C5BCD07C0}">
      <formula1>44197</formula1>
    </dataValidation>
    <dataValidation type="list" allowBlank="1" showInputMessage="1" showErrorMessage="1" sqref="K70:L72" xr:uid="{D944E2A2-08AF-4BB6-A19C-0D48567784B6}">
      <formula1>Ausw.KWTyp</formula1>
    </dataValidation>
  </dataValidations>
  <hyperlinks>
    <hyperlink ref="L80:P80" r:id="rId1" display="download" xr:uid="{E60F8B91-1BC2-4D5D-AF0F-FF082D7340F2}"/>
    <hyperlink ref="H66:L66" r:id="rId2" display="download" xr:uid="{336FC488-A2D4-40AD-B400-4118243AD45C}"/>
  </hyperlinks>
  <pageMargins left="0.70866141732283472" right="0.70866141732283472" top="0.78740157480314965" bottom="0.78740157480314965" header="0.31496062992125984" footer="0.31496062992125984"/>
  <pageSetup paperSize="8" scale="67" fitToHeight="0" orientation="landscape" r:id="rId3"/>
  <headerFooter>
    <oddHeader>&amp;LBFE-MP&amp;C &amp;A&amp;R&amp;D</oddHeader>
    <oddFooter>&amp;L&amp;F, &amp;T&amp;RS. &amp;P / &amp;N</oddFooter>
  </headerFooter>
  <drawing r:id="rId4"/>
  <legacyDrawing r:id="rId5"/>
  <controls>
    <mc:AlternateContent xmlns:mc="http://schemas.openxmlformats.org/markup-compatibility/2006">
      <mc:Choice Requires="x14">
        <control shapeId="132098" r:id="rId6" name="CheckBox2">
          <controlPr locked="0" defaultSize="0" autoLine="0" r:id="rId7">
            <anchor moveWithCells="1">
              <from>
                <xdr:col>2</xdr:col>
                <xdr:colOff>247650</xdr:colOff>
                <xdr:row>4</xdr:row>
                <xdr:rowOff>107950</xdr:rowOff>
              </from>
              <to>
                <xdr:col>2</xdr:col>
                <xdr:colOff>400050</xdr:colOff>
                <xdr:row>4</xdr:row>
                <xdr:rowOff>292100</xdr:rowOff>
              </to>
            </anchor>
          </controlPr>
        </control>
      </mc:Choice>
      <mc:Fallback>
        <control shapeId="132098" r:id="rId6" name="CheckBox2"/>
      </mc:Fallback>
    </mc:AlternateContent>
    <mc:AlternateContent xmlns:mc="http://schemas.openxmlformats.org/markup-compatibility/2006">
      <mc:Choice Requires="x14">
        <control shapeId="132097" r:id="rId8" name="CheckBox1">
          <controlPr locked="0" defaultSize="0" autoLine="0" r:id="rId9">
            <anchor moveWithCells="1">
              <from>
                <xdr:col>11</xdr:col>
                <xdr:colOff>304800</xdr:colOff>
                <xdr:row>14</xdr:row>
                <xdr:rowOff>57150</xdr:rowOff>
              </from>
              <to>
                <xdr:col>11</xdr:col>
                <xdr:colOff>476250</xdr:colOff>
                <xdr:row>14</xdr:row>
                <xdr:rowOff>209550</xdr:rowOff>
              </to>
            </anchor>
          </controlPr>
        </control>
      </mc:Choice>
      <mc:Fallback>
        <control shapeId="132097" r:id="rId8" name="CheckBox1"/>
      </mc:Fallback>
    </mc:AlternateContent>
  </controls>
  <extLst>
    <ext xmlns:x14="http://schemas.microsoft.com/office/spreadsheetml/2009/9/main" uri="{CCE6A557-97BC-4b89-ADB6-D9C93CAAB3DF}">
      <x14:dataValidations xmlns:xm="http://schemas.microsoft.com/office/excel/2006/main" count="13">
        <x14:dataValidation type="list" allowBlank="1" showInputMessage="1" showErrorMessage="1" xr:uid="{F66E2488-1A5A-410A-AF47-8CAEEC8D7FED}">
          <x14:formula1>
            <xm:f>Dropdown!$M$7:$M$11</xm:f>
          </x14:formula1>
          <xm:sqref>E45:G45</xm:sqref>
        </x14:dataValidation>
        <x14:dataValidation type="list" allowBlank="1" showInputMessage="1" showErrorMessage="1" xr:uid="{8EC77CAE-2815-44AE-926A-6BC023666010}">
          <x14:formula1>
            <xm:f>Dropdown!$A$7:$A$9</xm:f>
          </x14:formula1>
          <xm:sqref>E42:G42</xm:sqref>
        </x14:dataValidation>
        <x14:dataValidation type="list" allowBlank="1" showInputMessage="1" showErrorMessage="1" xr:uid="{F36BF4B9-A60C-4AF3-A39F-6BD70F296C86}">
          <x14:formula1>
            <xm:f>Dropdown!$G$7:$G$11</xm:f>
          </x14:formula1>
          <xm:sqref>E20:G20</xm:sqref>
        </x14:dataValidation>
        <x14:dataValidation type="list" allowBlank="1" showInputMessage="1" showErrorMessage="1" xr:uid="{01F73720-6750-4429-A15D-B1531E1E0C96}">
          <x14:formula1>
            <xm:f>Dropdown!$P$7:$P$10</xm:f>
          </x14:formula1>
          <xm:sqref>E77:K77</xm:sqref>
        </x14:dataValidation>
        <x14:dataValidation type="list" allowBlank="1" showInputMessage="1" showErrorMessage="1" xr:uid="{F77A662B-CB67-46E8-A43C-4BC3A3A16E69}">
          <x14:formula1>
            <xm:f>Dropdown!$AP$7:$AP$9</xm:f>
          </x14:formula1>
          <xm:sqref>V84:V86 V33 V54:V55 V36:V37 V25 V27:V30 V97 V99 V101:V102</xm:sqref>
        </x14:dataValidation>
        <x14:dataValidation type="list" allowBlank="1" showInputMessage="1" showErrorMessage="1" xr:uid="{89D8AB39-5496-44A9-88F7-32E91B293142}">
          <x14:formula1>
            <xm:f>OFFSET(Dropdown!$G$7:$I$11,0,'Informazioni generali'!$B$4-1,5,1)</xm:f>
          </x14:formula1>
          <xm:sqref>D20</xm:sqref>
        </x14:dataValidation>
        <x14:dataValidation type="list" allowBlank="1" showInputMessage="1" showErrorMessage="1" xr:uid="{4AF6C406-C4FE-4705-B7A6-96EBE0F132DC}">
          <x14:formula1>
            <xm:f>OFFSET(Dropdown!$A$7:$C$9,0,'Informazioni generali'!$B$4-1,3,1)</xm:f>
          </x14:formula1>
          <xm:sqref>D42</xm:sqref>
        </x14:dataValidation>
        <x14:dataValidation type="list" allowBlank="1" showInputMessage="1" showErrorMessage="1" xr:uid="{5EF84850-6130-4778-9EB1-FA2E89A93B77}">
          <x14:formula1>
            <xm:f>OFFSET(Dropdown!$M$7:$O$11,0,'Informazioni generali'!$B$4-1,5,1)</xm:f>
          </x14:formula1>
          <xm:sqref>D45</xm:sqref>
        </x14:dataValidation>
        <x14:dataValidation type="list" allowBlank="1" showInputMessage="1" showErrorMessage="1" xr:uid="{F52C35A5-59CB-4F55-84A8-2E3CB4339670}">
          <x14:formula1>
            <xm:f>OFFSET(Dropdown!$D$7:$F$8,0,'Informazioni generali'!$B$4-1,2,1)</xm:f>
          </x14:formula1>
          <xm:sqref>H50:Q50 H56:Q56</xm:sqref>
        </x14:dataValidation>
        <x14:dataValidation type="list" allowBlank="1" showInputMessage="1" showErrorMessage="1" xr:uid="{518910F5-4B6B-423D-8E59-0E4191831131}">
          <x14:formula1>
            <xm:f>OFFSET(Dropdown!$P$7:$R$10,0,'Informazioni generali'!$B$4-1,4,1)</xm:f>
          </x14:formula1>
          <xm:sqref>D77</xm:sqref>
        </x14:dataValidation>
        <x14:dataValidation type="list" allowBlank="1" showInputMessage="1" showErrorMessage="1" xr:uid="{59C54970-6474-429F-B52D-0928CF03EDDD}">
          <x14:formula1>
            <xm:f>OFFSET(Dropdown!$AP$7:$AR$19,0,'Informazioni generali'!$B$4-1,3,1)</xm:f>
          </x14:formula1>
          <xm:sqref>V13:V15 V18:V24 V26 V31:V32 V34:V35 V38:V45 V48:V53 V56:V59 V100 V77:V83 V87 V90:V96 V98 V62:V74</xm:sqref>
        </x14:dataValidation>
        <x14:dataValidation type="list" allowBlank="1" showInputMessage="1" showErrorMessage="1" xr:uid="{46114B13-B780-449F-B398-A7E813D8E10C}">
          <x14:formula1>
            <xm:f>OFFSET(Dropdown!$AS$7:$AU$19,0,'Informazioni generali'!$B$4-1,4,1)</xm:f>
          </x14:formula1>
          <xm:sqref>X18:X24 X26 X31:X32 X34:X35 X38:X45 X48:X53 X56:X59 X100 X77:X83 X87 X90:X96 X98 X62:X74</xm:sqref>
        </x14:dataValidation>
        <x14:dataValidation type="list" allowBlank="1" showInputMessage="1" showErrorMessage="1" xr:uid="{E62E0CA5-B88A-41A8-BC7B-BD152A301FEF}">
          <x14:formula1>
            <xm:f>Dropdown!$AI$6:$AI$135</xm:f>
          </x14:formula1>
          <xm:sqref>B14</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C2CA-8334-4C26-AE54-952A2B321AE5}">
  <sheetPr codeName="Tabelle14">
    <tabColor theme="7" tint="0.39997558519241921"/>
    <pageSetUpPr fitToPage="1"/>
  </sheetPr>
  <dimension ref="A1:AC131"/>
  <sheetViews>
    <sheetView zoomScale="85" zoomScaleNormal="85" workbookViewId="0">
      <selection activeCell="M13" sqref="M13:U15"/>
    </sheetView>
  </sheetViews>
  <sheetFormatPr baseColWidth="10" defaultColWidth="11.453125" defaultRowHeight="12.5" outlineLevelCol="1" x14ac:dyDescent="0.25"/>
  <cols>
    <col min="1" max="1" width="11" customWidth="1"/>
    <col min="2" max="2" width="40.54296875" style="23" customWidth="1"/>
    <col min="3" max="3" width="10.54296875" style="23" customWidth="1"/>
    <col min="4" max="4" width="18.54296875" style="23" customWidth="1"/>
    <col min="5" max="7" width="18.54296875" style="23" hidden="1" customWidth="1"/>
    <col min="8" max="9" width="13.26953125" style="23" customWidth="1"/>
    <col min="10" max="10" width="13.453125" customWidth="1"/>
    <col min="11" max="11" width="13.54296875" customWidth="1"/>
    <col min="12" max="14" width="11.7265625" customWidth="1"/>
    <col min="15" max="15" width="13" customWidth="1"/>
    <col min="16" max="17" width="11.7265625" customWidth="1"/>
    <col min="18" max="18" width="12.54296875" customWidth="1"/>
    <col min="19" max="19" width="14.7265625" customWidth="1"/>
    <col min="20" max="20" width="11.54296875" customWidth="1"/>
    <col min="21" max="21" width="16.453125" customWidth="1"/>
    <col min="22" max="23" width="16.453125" hidden="1" customWidth="1" outlineLevel="1"/>
    <col min="24" max="24" width="11.453125" hidden="1" customWidth="1" outlineLevel="1"/>
    <col min="25" max="25" width="23.54296875" hidden="1" customWidth="1" outlineLevel="1"/>
    <col min="26" max="26" width="5.54296875" customWidth="1" collapsed="1"/>
    <col min="27" max="27" width="8.54296875" hidden="1" customWidth="1"/>
  </cols>
  <sheetData>
    <row r="1" spans="1:29" ht="20" x14ac:dyDescent="0.4">
      <c r="A1" s="441" t="str">
        <f ca="1">IF(B14=Dropdown!$AI$6,A2,VLOOKUP(B14,Dropdown!$AI$6:$AI$136,1,FALSE))</f>
        <v>IE5</v>
      </c>
      <c r="B1" s="442"/>
      <c r="C1" s="443"/>
      <c r="D1" s="443"/>
      <c r="E1" s="442"/>
      <c r="F1" s="442"/>
      <c r="G1" s="442"/>
      <c r="H1" s="442"/>
      <c r="I1" s="442"/>
      <c r="J1" s="49"/>
      <c r="K1" s="49"/>
      <c r="L1" s="49"/>
      <c r="M1" s="49"/>
      <c r="N1" s="49"/>
      <c r="O1" s="49"/>
      <c r="P1" s="49"/>
      <c r="Q1" s="49"/>
      <c r="R1" s="49"/>
      <c r="S1" s="49"/>
      <c r="T1" s="49"/>
      <c r="U1" s="49"/>
      <c r="V1" s="49"/>
      <c r="W1" s="49"/>
      <c r="X1" s="49"/>
      <c r="Y1" s="49"/>
    </row>
    <row r="2" spans="1:29" ht="15.5" x14ac:dyDescent="0.35">
      <c r="A2" s="290" t="str">
        <f ca="1">IF(D17="",IF(B14=Dropdown!$AI$6,CONCATENATE(OFFSET(Sprachen!A369,0,'Informazioni generali'!$B$4-1,1,1),_xlfn.SHEET()-9),VLOOKUP($B$14,Dropdown!$AI$6:$AJ$136,2,FALSE)),D17)</f>
        <v>IE5</v>
      </c>
      <c r="B2" s="23" t="str">
        <f ca="1">CONCATENATE(Richiedente!$A$4,": ",Richiedente!$B$4)</f>
        <v>N. domanda: MP.25.xxx</v>
      </c>
      <c r="C2" s="444"/>
      <c r="D2"/>
      <c r="E2" s="445"/>
      <c r="F2" s="445"/>
      <c r="G2" s="445"/>
      <c r="H2" s="27"/>
      <c r="I2"/>
      <c r="J2" s="27"/>
      <c r="K2" s="27"/>
      <c r="L2" s="27"/>
      <c r="M2" s="27"/>
      <c r="N2" s="27"/>
      <c r="O2" s="27"/>
      <c r="P2" s="27"/>
      <c r="Q2" s="445"/>
      <c r="R2" s="27"/>
      <c r="U2" s="65"/>
      <c r="V2" s="65"/>
      <c r="W2" s="65"/>
    </row>
    <row r="3" spans="1:29" ht="15.5" x14ac:dyDescent="0.35">
      <c r="A3" s="290"/>
      <c r="B3" s="444"/>
      <c r="C3" s="444"/>
      <c r="D3"/>
      <c r="E3" s="445"/>
      <c r="F3" s="445"/>
      <c r="G3" s="445"/>
      <c r="H3" s="27"/>
      <c r="I3" s="446"/>
      <c r="J3" s="27"/>
      <c r="K3" s="27"/>
      <c r="L3" s="27"/>
      <c r="M3" s="27"/>
      <c r="N3" s="27"/>
      <c r="O3" s="27"/>
      <c r="P3" s="27"/>
      <c r="Q3" s="445"/>
      <c r="R3" s="27"/>
      <c r="U3" s="65"/>
      <c r="V3" s="65"/>
      <c r="W3" s="65"/>
    </row>
    <row r="4" spans="1:29" ht="18" x14ac:dyDescent="0.35">
      <c r="A4" s="447" t="str">
        <f ca="1">OFFSET(Sprachen!A351,0,'Informazioni generali'!$B$4-1,1,1)</f>
        <v>Procura e autorizzazione al rilascio di informazioni</v>
      </c>
      <c r="B4"/>
      <c r="C4" s="448"/>
      <c r="D4"/>
      <c r="E4" s="139"/>
      <c r="F4"/>
      <c r="G4" s="142"/>
      <c r="H4"/>
      <c r="I4"/>
    </row>
    <row r="5" spans="1:29" ht="30.75" customHeight="1" x14ac:dyDescent="0.25">
      <c r="B5" s="449" t="str">
        <f ca="1">OFFSET(Sprachen!A352,0,'Informazioni generali'!$B$4-1,1,1)</f>
        <v>Il richiedente è rappresentante di una centrale elettrica</v>
      </c>
      <c r="C5" s="439"/>
      <c r="D5" s="343" t="s">
        <v>1607</v>
      </c>
      <c r="E5"/>
      <c r="F5"/>
      <c r="G5"/>
      <c r="H5" s="666" t="str">
        <f ca="1">OFFSET(Sprachen!A356,0,'Informazioni generali'!$B$4-1,1,1)</f>
        <v xml:space="preserve">Se il richiedente non è la persona autorizzata della centrale, ma ha è coinvolto nella centrale, si prega di non barrare la casella nella cella C5. I dati specifi della centrale elettrica sono automaticamente ripresi dal rappresentante della centrale durante l'analisi della domanda. </v>
      </c>
      <c r="I5" s="666"/>
      <c r="J5" s="666"/>
      <c r="K5" s="666"/>
      <c r="L5" s="666"/>
      <c r="M5" s="666"/>
      <c r="N5" s="666"/>
      <c r="O5" s="666"/>
      <c r="P5" s="666"/>
      <c r="Q5" s="666"/>
      <c r="R5" s="666"/>
      <c r="S5" s="666"/>
      <c r="T5" s="666"/>
      <c r="U5" s="666"/>
    </row>
    <row r="6" spans="1:29" ht="18" customHeight="1" x14ac:dyDescent="0.25">
      <c r="B6" s="664" t="str">
        <f ca="1">OFFSET(Sprachen!A353,0,'Informazioni generali'!$B$4-1,1,1)</f>
        <v>Persona autorizzata a fornire informazioni su questa KW</v>
      </c>
      <c r="C6" s="664"/>
      <c r="D6" s="667" t="str">
        <f ca="1">OFFSET(Sprachen!A357,0,'Informazioni generali'!$B$4-1,1,1)</f>
        <v>Nome</v>
      </c>
      <c r="E6"/>
      <c r="F6"/>
      <c r="G6"/>
      <c r="H6" s="586"/>
      <c r="I6" s="586"/>
      <c r="J6" s="586"/>
      <c r="K6" s="585" t="str">
        <f ca="1">OFFSET(Sprachen!A358,0,'Informazioni generali'!$B$4-1,1,1)</f>
        <v>Organizzazione</v>
      </c>
      <c r="L6" s="586"/>
      <c r="M6" s="586"/>
      <c r="N6" s="586"/>
      <c r="O6" s="585" t="str">
        <f ca="1">OFFSET(Sprachen!A359,0,'Informazioni generali'!$B$4-1,1,1)</f>
        <v>Indirizzo e-mail</v>
      </c>
      <c r="P6" s="586"/>
      <c r="Q6" s="586"/>
      <c r="R6" s="586"/>
      <c r="S6" s="585" t="str">
        <f ca="1">OFFSET(Sprachen!A360,0,'Informazioni generali'!$B$4-1,1,1)</f>
        <v>N. di telefono fisso</v>
      </c>
      <c r="T6" s="586"/>
      <c r="U6" s="586"/>
    </row>
    <row r="7" spans="1:29" ht="17.25" customHeight="1" x14ac:dyDescent="0.25">
      <c r="B7" s="664" t="str">
        <f ca="1">OFFSET(Sprachen!A354,0,'Informazioni generali'!$B$4-1,1,1)</f>
        <v>Persona delegata avente diritto all'informazione</v>
      </c>
      <c r="C7" s="664"/>
      <c r="D7" s="667"/>
      <c r="E7"/>
      <c r="F7"/>
      <c r="G7"/>
      <c r="H7" s="586"/>
      <c r="I7" s="586"/>
      <c r="J7" s="586"/>
      <c r="K7" s="585"/>
      <c r="L7" s="586"/>
      <c r="M7" s="586"/>
      <c r="N7" s="586"/>
      <c r="O7" s="585"/>
      <c r="P7" s="586"/>
      <c r="Q7" s="586"/>
      <c r="R7" s="586"/>
      <c r="S7" s="585"/>
      <c r="T7" s="586"/>
      <c r="U7" s="586"/>
      <c r="V7" s="55"/>
      <c r="Y7" s="55"/>
      <c r="Z7" s="55"/>
      <c r="AA7" s="55"/>
      <c r="AC7" s="97"/>
    </row>
    <row r="8" spans="1:29" ht="39" hidden="1" customHeight="1" x14ac:dyDescent="0.25">
      <c r="B8" s="570" t="str">
        <f ca="1">OFFSET(Sprachen!A355,0,'Informazioni generali'!$B$4-1,1,1)</f>
        <v>Per l'esame della domanda, l'UFE può prendere in consegna i dati e le informazioni del rappresentante autorizzato della centrale:</v>
      </c>
      <c r="C8" s="572"/>
      <c r="D8" s="207" t="str">
        <f ca="1">OFFSET(Sprachen!A361,0,'Informazioni generali'!$B$4-1,1,1)</f>
        <v>N. domanda</v>
      </c>
      <c r="E8" s="44"/>
      <c r="F8" s="44"/>
      <c r="G8" s="44"/>
      <c r="H8" s="665"/>
      <c r="I8" s="665"/>
      <c r="J8" s="665"/>
      <c r="K8" s="207" t="str">
        <f ca="1">OFFSET(Sprachen!A362,0,'Informazioni generali'!$B$4-1,1,1)</f>
        <v>Data</v>
      </c>
      <c r="L8" s="665"/>
      <c r="M8" s="665"/>
      <c r="N8" s="665"/>
    </row>
    <row r="9" spans="1:29" x14ac:dyDescent="0.25">
      <c r="B9"/>
      <c r="C9"/>
      <c r="D9"/>
      <c r="E9"/>
      <c r="F9"/>
      <c r="G9"/>
      <c r="H9"/>
      <c r="I9"/>
    </row>
    <row r="10" spans="1:29" ht="18" x14ac:dyDescent="0.25">
      <c r="A10" s="447" t="str">
        <f ca="1">OFFSET(Sprachen!A363,0,'Informazioni generali'!$B$4-1,1,1)</f>
        <v>A. Dati inerenti all'impianto e alle centrali</v>
      </c>
      <c r="Y10" s="55"/>
      <c r="Z10" s="55"/>
      <c r="AA10" s="55"/>
      <c r="AC10" s="97"/>
    </row>
    <row r="11" spans="1:29" ht="15.5" x14ac:dyDescent="0.35">
      <c r="A11" s="450"/>
      <c r="B11" s="450"/>
      <c r="C11" s="450"/>
      <c r="D11" s="450"/>
      <c r="E11" s="450"/>
      <c r="F11" s="450"/>
      <c r="G11" s="450"/>
      <c r="H11" s="450"/>
      <c r="I11" s="450"/>
      <c r="J11" s="450"/>
      <c r="K11" s="450"/>
      <c r="L11" s="450"/>
      <c r="M11" s="450"/>
      <c r="N11" s="450"/>
      <c r="O11" s="450"/>
      <c r="P11" s="450"/>
      <c r="Q11" s="450"/>
      <c r="R11" s="450"/>
      <c r="S11" s="450"/>
      <c r="T11" s="450"/>
      <c r="U11" s="450"/>
      <c r="V11" s="450"/>
      <c r="W11" s="450"/>
      <c r="X11" s="450"/>
      <c r="Y11" s="450"/>
    </row>
    <row r="12" spans="1:29" ht="26" x14ac:dyDescent="0.25">
      <c r="A12" s="451" t="str">
        <f ca="1">OFFSET(Sprachen!A364,0,'Informazioni generali'!$B$4-1,1,1)</f>
        <v>Codice</v>
      </c>
      <c r="B12" s="653" t="str">
        <f ca="1">OFFSET(Sprachen!A365,0,'Informazioni generali'!$B$4-1,1,1)</f>
        <v>A1. Dati dell'impianto</v>
      </c>
      <c r="C12" s="654"/>
      <c r="D12" s="655"/>
      <c r="E12" s="641" t="s">
        <v>416</v>
      </c>
      <c r="F12" s="642"/>
      <c r="G12" s="643"/>
      <c r="H12" s="682" t="str">
        <f ca="1">OFFSET(Sprachen!A366,0,'Informazioni generali'!$B$4-1,1,1)</f>
        <v>Commenti UFE</v>
      </c>
      <c r="I12" s="683"/>
      <c r="J12" s="683"/>
      <c r="K12" s="683"/>
      <c r="L12" s="684"/>
      <c r="M12" s="648" t="str">
        <f ca="1">OFFSET(Sprachen!A367,0,'Informazioni generali'!$B$4-1,1,1)</f>
        <v>Commenti richiedente</v>
      </c>
      <c r="N12" s="648"/>
      <c r="O12" s="648"/>
      <c r="P12" s="648"/>
      <c r="Q12" s="648"/>
      <c r="R12" s="648"/>
      <c r="S12" s="648"/>
      <c r="T12" s="648"/>
      <c r="U12" s="648"/>
      <c r="V12" s="454" t="str">
        <f ca="1">OFFSET(Sprachen!A511,0,'Informazioni generali'!$B$4-1,1,1)</f>
        <v>Esame plausiblità</v>
      </c>
      <c r="W12" s="455" t="str">
        <f ca="1">OFFSET(Sprachen!A512,0,'Informazioni generali'!$B$4-1,1,1)</f>
        <v>Osservazioni plausibilità</v>
      </c>
      <c r="X12" s="454" t="str">
        <f ca="1">OFFSET(Sprachen!A513,0,'Informazioni generali'!$B$4-1,1,1)</f>
        <v>Esame materiale</v>
      </c>
      <c r="Y12" s="455" t="str">
        <f ca="1">OFFSET(Sprachen!A514,0,'Informazioni generali'!$B$4-1,1,1)</f>
        <v>Commenti esame materiale</v>
      </c>
    </row>
    <row r="13" spans="1:29" ht="20" x14ac:dyDescent="0.25">
      <c r="A13" s="719" t="str">
        <f ca="1">CONCATENATE($A$2," / ",AA14)</f>
        <v>IE5 / 1</v>
      </c>
      <c r="B13" s="457" t="str">
        <f ca="1">OFFSET(Sprachen!A368,0,'Informazioni generali'!$B$4-1,1,1)</f>
        <v>Nome dell'impianto</v>
      </c>
      <c r="C13" s="592"/>
      <c r="D13" s="723" t="str">
        <f ca="1">A2</f>
        <v>IE5</v>
      </c>
      <c r="E13" s="458"/>
      <c r="F13" s="458"/>
      <c r="G13" s="458"/>
      <c r="H13" s="726" t="str">
        <f ca="1">OFFSET(Sprachen!A477,0,'Informazioni generali'!$B$4-1,1,1)</f>
        <v>Si prega dapprima di inserire la produzione di energia nel foglio di calcolo E_prod_Eingabe per questa centrale elettrica! Se il richiedente non è rappresentante della centrale, i dati vengono automaticamente acquisiti dalla centrale elettrica del rappresentante durante la revisione della domanda. Il richiedente deve solo riempire i campi ridotti. Le cifre chiave che finiscono in -G devono essere riprese dal rappresentante della centrale. La capacità lorda è decisiva per il MP, per cui le centrale con una capacità installata di 10 MW o più possono apparire nella lista.</v>
      </c>
      <c r="I13" s="727"/>
      <c r="J13" s="727"/>
      <c r="K13" s="727"/>
      <c r="L13" s="728"/>
      <c r="M13" s="660"/>
      <c r="N13" s="661"/>
      <c r="O13" s="661"/>
      <c r="P13" s="661"/>
      <c r="Q13" s="661"/>
      <c r="R13" s="661"/>
      <c r="S13" s="661"/>
      <c r="T13" s="661"/>
      <c r="U13" s="662"/>
      <c r="V13" s="737"/>
      <c r="W13" s="619"/>
      <c r="X13" s="594" t="s">
        <v>179</v>
      </c>
      <c r="Y13" s="619"/>
    </row>
    <row r="14" spans="1:29" ht="117" customHeight="1" x14ac:dyDescent="0.25">
      <c r="A14" s="720"/>
      <c r="B14" s="381" t="s">
        <v>964</v>
      </c>
      <c r="C14" s="722"/>
      <c r="D14" s="724"/>
      <c r="E14" s="404" t="s">
        <v>1612</v>
      </c>
      <c r="F14" s="404" t="s">
        <v>424</v>
      </c>
      <c r="G14" s="404" t="s">
        <v>417</v>
      </c>
      <c r="H14" s="729"/>
      <c r="I14" s="618"/>
      <c r="J14" s="618"/>
      <c r="K14" s="618"/>
      <c r="L14" s="730"/>
      <c r="M14" s="731"/>
      <c r="N14" s="732"/>
      <c r="O14" s="732"/>
      <c r="P14" s="732"/>
      <c r="Q14" s="732"/>
      <c r="R14" s="732"/>
      <c r="S14" s="732"/>
      <c r="T14" s="732"/>
      <c r="U14" s="733"/>
      <c r="V14" s="738"/>
      <c r="W14" s="710"/>
      <c r="X14" s="712"/>
      <c r="Y14" s="710"/>
      <c r="AA14">
        <v>1</v>
      </c>
    </row>
    <row r="15" spans="1:29" ht="21.75" customHeight="1" x14ac:dyDescent="0.25">
      <c r="A15" s="721"/>
      <c r="B15" s="293"/>
      <c r="C15" s="593"/>
      <c r="D15" s="725"/>
      <c r="E15" s="404"/>
      <c r="F15" s="404"/>
      <c r="G15" s="404"/>
      <c r="H15" s="694" t="str">
        <f ca="1">OFFSET(Sprachen!A478,0,'Informazioni generali'!$B$4-1,1,1)</f>
        <v>Se la KW non è disponibile nella lista, si prega di spuntare:</v>
      </c>
      <c r="I15" s="695"/>
      <c r="J15" s="695"/>
      <c r="K15" s="695"/>
      <c r="L15" s="440"/>
      <c r="M15" s="734"/>
      <c r="N15" s="735"/>
      <c r="O15" s="735"/>
      <c r="P15" s="735"/>
      <c r="Q15" s="735"/>
      <c r="R15" s="735"/>
      <c r="S15" s="735"/>
      <c r="T15" s="735"/>
      <c r="U15" s="736"/>
      <c r="V15" s="739"/>
      <c r="W15" s="711"/>
      <c r="X15" s="595"/>
      <c r="Y15" s="711"/>
    </row>
    <row r="16" spans="1:29" ht="38.15" hidden="1" customHeight="1" x14ac:dyDescent="0.25">
      <c r="A16" s="459" t="str">
        <f ca="1">CONCATENATE($A$2," / ",AA16)</f>
        <v>IE5 / 1-G1</v>
      </c>
      <c r="B16" s="649" t="str">
        <f ca="1">OFFSET(Sprachen!A370,0,'Informazioni generali'!$B$4-1,1,1)</f>
        <v>Nome dell'impianto (il richiedente deve specificare, se non è nell'elenco)</v>
      </c>
      <c r="C16" s="649"/>
      <c r="D16" s="384"/>
      <c r="E16" s="344"/>
      <c r="F16" s="344"/>
      <c r="G16" s="344"/>
      <c r="H16" s="697" t="str">
        <f ca="1">OFFSET(Sprachen!A479,0,'Informazioni generali'!$B$4-1,1,1)</f>
        <v>Inserire solo se la centrale elettrica non è nella lista</v>
      </c>
      <c r="I16" s="697"/>
      <c r="J16" s="697"/>
      <c r="K16" s="697"/>
      <c r="L16" s="698"/>
      <c r="M16" s="701"/>
      <c r="N16" s="701"/>
      <c r="O16" s="701"/>
      <c r="P16" s="701"/>
      <c r="Q16" s="701"/>
      <c r="R16" s="701"/>
      <c r="S16" s="701"/>
      <c r="T16" s="701"/>
      <c r="U16" s="702"/>
      <c r="V16" s="438"/>
      <c r="W16" s="437"/>
      <c r="X16" s="438"/>
      <c r="Y16" s="159"/>
      <c r="AA16" s="461" t="s">
        <v>523</v>
      </c>
    </row>
    <row r="17" spans="1:27" ht="44.15" hidden="1" customHeight="1" x14ac:dyDescent="0.25">
      <c r="A17" s="462" t="str">
        <f ca="1">CONCATENATE($A$2," / ",AA17)</f>
        <v>IE5 / 1-G2</v>
      </c>
      <c r="B17" s="649" t="str">
        <f ca="1">OFFSET(Sprachen!A371,0,'Informazioni generali'!$B$4-1,1,1)</f>
        <v>Abbreviazione proposta (il richiedente deve specificare, se non è nell'elenco)</v>
      </c>
      <c r="C17" s="649"/>
      <c r="D17" s="385"/>
      <c r="E17" s="345"/>
      <c r="F17" s="345"/>
      <c r="G17" s="345"/>
      <c r="H17" s="699" t="str">
        <f ca="1">OFFSET(Sprachen!A480,0,'Informazioni generali'!$B$4-1,1,1)</f>
        <v xml:space="preserve">Si prega di inserire solo se la centrale non è inclusa nella lista. Impostare di nuovo la selezione su "Please select" in modo da adottare l'abbreviazione suggerita. </v>
      </c>
      <c r="I17" s="699"/>
      <c r="J17" s="699"/>
      <c r="K17" s="699"/>
      <c r="L17" s="700"/>
      <c r="M17" s="703"/>
      <c r="N17" s="703"/>
      <c r="O17" s="703"/>
      <c r="P17" s="703"/>
      <c r="Q17" s="703"/>
      <c r="R17" s="703"/>
      <c r="S17" s="703"/>
      <c r="T17" s="703"/>
      <c r="U17" s="704"/>
      <c r="V17" s="346"/>
      <c r="W17" s="207"/>
      <c r="X17" s="346"/>
      <c r="Y17" s="44"/>
      <c r="AA17" s="463" t="s">
        <v>524</v>
      </c>
    </row>
    <row r="18" spans="1:27" x14ac:dyDescent="0.25">
      <c r="A18" s="464" t="str">
        <f t="shared" ref="A18:A45" ca="1" si="0">CONCATENATE($A$2," / ",AA18)</f>
        <v>IE5 / 2</v>
      </c>
      <c r="B18" s="159" t="str">
        <f ca="1">OFFSET(Sprachen!A372,0,'Informazioni generali'!$B$4-1,1,1)</f>
        <v>Comune di ubicazione</v>
      </c>
      <c r="C18" s="465"/>
      <c r="D18" s="347"/>
      <c r="E18" s="466"/>
      <c r="F18" s="466"/>
      <c r="G18" s="466"/>
      <c r="H18" s="652"/>
      <c r="I18" s="652"/>
      <c r="J18" s="652"/>
      <c r="K18" s="652"/>
      <c r="L18" s="652"/>
      <c r="M18" s="679"/>
      <c r="N18" s="679"/>
      <c r="O18" s="679"/>
      <c r="P18" s="679"/>
      <c r="Q18" s="679"/>
      <c r="R18" s="679"/>
      <c r="S18" s="679"/>
      <c r="T18" s="679"/>
      <c r="U18" s="679"/>
      <c r="V18" s="346"/>
      <c r="W18" s="207"/>
      <c r="X18" s="346" t="s">
        <v>179</v>
      </c>
      <c r="Y18" s="44"/>
      <c r="AA18">
        <f>+AA14+1</f>
        <v>2</v>
      </c>
    </row>
    <row r="19" spans="1:27" x14ac:dyDescent="0.25">
      <c r="A19" s="464" t="str">
        <f t="shared" ca="1" si="0"/>
        <v>IE5 / 3</v>
      </c>
      <c r="B19" s="159" t="str">
        <f ca="1">OFFSET(Sprachen!A373,0,'Informazioni generali'!$B$4-1,1,1)</f>
        <v>Cantone di ubicazione</v>
      </c>
      <c r="C19" s="467"/>
      <c r="D19" s="113"/>
      <c r="E19" s="468"/>
      <c r="F19" s="468"/>
      <c r="G19" s="468"/>
      <c r="H19" s="646"/>
      <c r="I19" s="646"/>
      <c r="J19" s="646"/>
      <c r="K19" s="646"/>
      <c r="L19" s="646"/>
      <c r="M19" s="679"/>
      <c r="N19" s="679"/>
      <c r="O19" s="679"/>
      <c r="P19" s="679"/>
      <c r="Q19" s="679"/>
      <c r="R19" s="679"/>
      <c r="S19" s="679"/>
      <c r="T19" s="679"/>
      <c r="U19" s="679"/>
      <c r="V19" s="346"/>
      <c r="W19" s="207"/>
      <c r="X19" s="346" t="s">
        <v>179</v>
      </c>
      <c r="Y19" s="44"/>
      <c r="AA19">
        <f t="shared" ref="AA19:AA45" si="1">+AA18+1</f>
        <v>3</v>
      </c>
    </row>
    <row r="20" spans="1:27" ht="46.5" customHeight="1" x14ac:dyDescent="0.25">
      <c r="A20" s="464" t="str">
        <f t="shared" ca="1" si="0"/>
        <v>IE5 / 4</v>
      </c>
      <c r="B20" s="465" t="str">
        <f ca="1">OFFSET(Sprachen!A374,0,'Informazioni generali'!$B$4-1,1,1)</f>
        <v>Diritto di utilizzazione</v>
      </c>
      <c r="C20" s="467"/>
      <c r="D20" s="113"/>
      <c r="E20" s="468"/>
      <c r="F20" s="468"/>
      <c r="G20" s="468"/>
      <c r="H20" s="690" t="str">
        <f ca="1">OFFSET(Sprachen!A481,0,'Informazioni generali'!$B$4-1,1,1)</f>
        <v>Allegare alla domanda contratto che attesta il diritto di utilizzazione.
Qualora né concessione né diritto acquisito, specificare nei commenti.</v>
      </c>
      <c r="I20" s="690"/>
      <c r="J20" s="690"/>
      <c r="K20" s="690"/>
      <c r="L20" s="690"/>
      <c r="M20" s="679"/>
      <c r="N20" s="679"/>
      <c r="O20" s="679"/>
      <c r="P20" s="679"/>
      <c r="Q20" s="679"/>
      <c r="R20" s="679"/>
      <c r="S20" s="679"/>
      <c r="T20" s="679"/>
      <c r="U20" s="679"/>
      <c r="V20" s="346"/>
      <c r="W20" s="207"/>
      <c r="X20" s="346" t="s">
        <v>179</v>
      </c>
      <c r="Y20" s="44"/>
      <c r="AA20">
        <f t="shared" si="1"/>
        <v>4</v>
      </c>
    </row>
    <row r="21" spans="1:27" ht="12.75" customHeight="1" x14ac:dyDescent="0.25">
      <c r="A21" s="464" t="str">
        <f t="shared" ca="1" si="0"/>
        <v>IE5 / 5</v>
      </c>
      <c r="B21" s="159" t="str">
        <f ca="1">OFFSET(Sprachen!A375,0,'Informazioni generali'!$B$4-1,1,1)</f>
        <v>Data inizio diritto di utilizzazione</v>
      </c>
      <c r="C21" s="467" t="s">
        <v>45</v>
      </c>
      <c r="D21" s="348"/>
      <c r="E21" s="469"/>
      <c r="F21" s="469"/>
      <c r="G21" s="469"/>
      <c r="H21" s="691" t="str">
        <f ca="1">OFFSET(Sprachen!A482,0,'Informazioni generali'!$B$4-1,1,1)</f>
        <v>Al più presto alla fine in caso di differenze specifiche delle centrali.</v>
      </c>
      <c r="I21" s="692"/>
      <c r="J21" s="692"/>
      <c r="K21" s="692"/>
      <c r="L21" s="693"/>
      <c r="M21" s="679"/>
      <c r="N21" s="679"/>
      <c r="O21" s="679"/>
      <c r="P21" s="679"/>
      <c r="Q21" s="679"/>
      <c r="R21" s="679"/>
      <c r="S21" s="679"/>
      <c r="T21" s="679"/>
      <c r="U21" s="679"/>
      <c r="V21" s="346"/>
      <c r="W21" s="207"/>
      <c r="X21" s="346" t="s">
        <v>179</v>
      </c>
      <c r="Y21" s="44"/>
      <c r="AA21">
        <f t="shared" si="1"/>
        <v>5</v>
      </c>
    </row>
    <row r="22" spans="1:27" ht="12.75" customHeight="1" x14ac:dyDescent="0.25">
      <c r="A22" s="464" t="str">
        <f t="shared" ca="1" si="0"/>
        <v>IE5 / 6</v>
      </c>
      <c r="B22" s="159" t="str">
        <f ca="1">OFFSET(Sprachen!A376,0,'Informazioni generali'!$B$4-1,1,1)</f>
        <v>Fine del diritto di utilizzazione</v>
      </c>
      <c r="C22" s="467" t="s">
        <v>45</v>
      </c>
      <c r="D22" s="348"/>
      <c r="E22" s="469"/>
      <c r="F22" s="469"/>
      <c r="G22" s="469"/>
      <c r="H22" s="694"/>
      <c r="I22" s="695"/>
      <c r="J22" s="695"/>
      <c r="K22" s="695"/>
      <c r="L22" s="696"/>
      <c r="M22" s="679"/>
      <c r="N22" s="679"/>
      <c r="O22" s="679"/>
      <c r="P22" s="679"/>
      <c r="Q22" s="679"/>
      <c r="R22" s="679"/>
      <c r="S22" s="679"/>
      <c r="T22" s="679"/>
      <c r="U22" s="679"/>
      <c r="V22" s="346"/>
      <c r="W22" s="207"/>
      <c r="X22" s="346" t="s">
        <v>179</v>
      </c>
      <c r="Y22" s="44" t="s">
        <v>586</v>
      </c>
      <c r="AA22">
        <f t="shared" si="1"/>
        <v>6</v>
      </c>
    </row>
    <row r="23" spans="1:27" x14ac:dyDescent="0.25">
      <c r="A23" s="464" t="str">
        <f t="shared" ca="1" si="0"/>
        <v>IE5 / 7</v>
      </c>
      <c r="B23" s="159" t="str">
        <f ca="1">OFFSET(Sprachen!A377,0,'Informazioni generali'!$B$4-1,1,1)</f>
        <v>Numero di centrali</v>
      </c>
      <c r="C23" s="467" t="s">
        <v>46</v>
      </c>
      <c r="D23" s="425"/>
      <c r="E23" s="245"/>
      <c r="F23" s="245"/>
      <c r="G23" s="245"/>
      <c r="H23" s="646"/>
      <c r="I23" s="646"/>
      <c r="J23" s="646"/>
      <c r="K23" s="646"/>
      <c r="L23" s="646"/>
      <c r="M23" s="689"/>
      <c r="N23" s="679"/>
      <c r="O23" s="679"/>
      <c r="P23" s="679"/>
      <c r="Q23" s="679"/>
      <c r="R23" s="679"/>
      <c r="S23" s="679"/>
      <c r="T23" s="679"/>
      <c r="U23" s="679"/>
      <c r="V23" s="346"/>
      <c r="W23" s="207"/>
      <c r="X23" s="346" t="s">
        <v>179</v>
      </c>
      <c r="Y23" s="44"/>
      <c r="AA23">
        <f t="shared" si="1"/>
        <v>7</v>
      </c>
    </row>
    <row r="24" spans="1:27" x14ac:dyDescent="0.25">
      <c r="A24" s="464" t="str">
        <f t="shared" ca="1" si="0"/>
        <v>IE5 / 8</v>
      </c>
      <c r="B24" s="159" t="str">
        <f ca="1">OFFSET(Sprachen!A378,0,'Informazioni generali'!$B$4-1,1,1)</f>
        <v>Quota appartenente alla sovranità svizzera</v>
      </c>
      <c r="C24" s="467" t="s">
        <v>4</v>
      </c>
      <c r="D24" s="349"/>
      <c r="E24" s="470"/>
      <c r="F24" s="470"/>
      <c r="G24" s="470"/>
      <c r="H24" s="646"/>
      <c r="I24" s="646"/>
      <c r="J24" s="646"/>
      <c r="K24" s="646"/>
      <c r="L24" s="646"/>
      <c r="M24" s="679"/>
      <c r="N24" s="679"/>
      <c r="O24" s="679"/>
      <c r="P24" s="679"/>
      <c r="Q24" s="679"/>
      <c r="R24" s="679"/>
      <c r="S24" s="679"/>
      <c r="T24" s="679"/>
      <c r="U24" s="679"/>
      <c r="V24" s="346"/>
      <c r="W24" s="207"/>
      <c r="X24" s="346" t="s">
        <v>179</v>
      </c>
      <c r="Y24" s="44"/>
      <c r="AA24">
        <f t="shared" si="1"/>
        <v>8</v>
      </c>
    </row>
    <row r="25" spans="1:27" x14ac:dyDescent="0.25">
      <c r="A25" s="464" t="str">
        <f t="shared" ca="1" si="0"/>
        <v>IE5 / 9</v>
      </c>
      <c r="B25" s="159" t="str">
        <f ca="1">OFFSET(Sprachen!A379,0,'Informazioni generali'!$B$4-1,1,1)</f>
        <v>Potenza meccanica lorda media</v>
      </c>
      <c r="C25" s="467" t="s">
        <v>6</v>
      </c>
      <c r="D25" s="101">
        <f>D51</f>
        <v>0</v>
      </c>
      <c r="E25" s="240"/>
      <c r="F25" s="240"/>
      <c r="G25" s="240"/>
      <c r="H25" s="646"/>
      <c r="I25" s="646"/>
      <c r="J25" s="646"/>
      <c r="K25" s="646"/>
      <c r="L25" s="646"/>
      <c r="M25" s="679"/>
      <c r="N25" s="679"/>
      <c r="O25" s="679"/>
      <c r="P25" s="679"/>
      <c r="Q25" s="679"/>
      <c r="R25" s="679"/>
      <c r="S25" s="679"/>
      <c r="T25" s="679"/>
      <c r="U25" s="679"/>
      <c r="V25" s="214"/>
      <c r="W25" s="209"/>
      <c r="X25" s="214"/>
      <c r="Y25" s="214"/>
      <c r="AA25">
        <f t="shared" si="1"/>
        <v>9</v>
      </c>
    </row>
    <row r="26" spans="1:27" ht="33.75" customHeight="1" x14ac:dyDescent="0.25">
      <c r="A26" s="464" t="str">
        <f t="shared" ca="1" si="0"/>
        <v>IE5 / 10</v>
      </c>
      <c r="B26" s="465" t="str">
        <f ca="1">OFFSET(Sprachen!A380,0,'Informazioni generali'!$B$4-1,1,1)</f>
        <v>Sistema cantonale dei canoni per i diritti d'acqua</v>
      </c>
      <c r="C26" s="467" t="s">
        <v>360</v>
      </c>
      <c r="D26" s="350"/>
      <c r="E26" s="471"/>
      <c r="F26" s="471"/>
      <c r="G26" s="471"/>
      <c r="H26" s="690" t="str">
        <f ca="1">OFFSET(Sprachen!A483,0,'Informazioni generali'!$B$4-1,1,1)</f>
        <v>Indicare il canone per i diritti d'acqua o altre tasse cantonali equivalenti.</v>
      </c>
      <c r="I26" s="690"/>
      <c r="J26" s="690"/>
      <c r="K26" s="690"/>
      <c r="L26" s="690"/>
      <c r="M26" s="679"/>
      <c r="N26" s="679"/>
      <c r="O26" s="679"/>
      <c r="P26" s="679"/>
      <c r="Q26" s="679"/>
      <c r="R26" s="679"/>
      <c r="S26" s="679"/>
      <c r="T26" s="679"/>
      <c r="U26" s="679"/>
      <c r="V26" s="346"/>
      <c r="W26" s="207"/>
      <c r="X26" s="346" t="s">
        <v>179</v>
      </c>
      <c r="Y26" s="472" t="s">
        <v>179</v>
      </c>
      <c r="AA26">
        <f t="shared" si="1"/>
        <v>10</v>
      </c>
    </row>
    <row r="27" spans="1:27" x14ac:dyDescent="0.25">
      <c r="A27" s="464" t="str">
        <f t="shared" ca="1" si="0"/>
        <v>IE5 / 11</v>
      </c>
      <c r="B27" s="159" t="str">
        <f ca="1">OFFSET(Sprachen!A381,0,'Informazioni generali'!$B$4-1,1,1)</f>
        <v>Potenza installata delle turbine</v>
      </c>
      <c r="C27" s="467" t="s">
        <v>6</v>
      </c>
      <c r="D27" s="101">
        <f>D52</f>
        <v>0</v>
      </c>
      <c r="E27" s="240"/>
      <c r="F27" s="240"/>
      <c r="G27" s="240"/>
      <c r="H27" s="646"/>
      <c r="I27" s="646"/>
      <c r="J27" s="646"/>
      <c r="K27" s="646"/>
      <c r="L27" s="646"/>
      <c r="M27" s="679"/>
      <c r="N27" s="679"/>
      <c r="O27" s="679"/>
      <c r="P27" s="679"/>
      <c r="Q27" s="679"/>
      <c r="R27" s="679"/>
      <c r="S27" s="679"/>
      <c r="T27" s="679"/>
      <c r="U27" s="679"/>
      <c r="V27" s="214"/>
      <c r="W27" s="209"/>
      <c r="X27" s="214"/>
      <c r="Y27" s="214"/>
      <c r="AA27">
        <f t="shared" si="1"/>
        <v>11</v>
      </c>
    </row>
    <row r="28" spans="1:27" x14ac:dyDescent="0.25">
      <c r="A28" s="464" t="str">
        <f t="shared" ca="1" si="0"/>
        <v>IE5 / 12</v>
      </c>
      <c r="B28" s="159" t="str">
        <f ca="1">OFFSET(Sprachen!A382,0,'Informazioni generali'!$B$4-1,1,1)</f>
        <v>Potenza massima erogata dal generatore</v>
      </c>
      <c r="C28" s="467" t="s">
        <v>6</v>
      </c>
      <c r="D28" s="101">
        <f>D53</f>
        <v>0</v>
      </c>
      <c r="E28" s="240"/>
      <c r="F28" s="240"/>
      <c r="G28" s="240"/>
      <c r="H28" s="646"/>
      <c r="I28" s="646"/>
      <c r="J28" s="646"/>
      <c r="K28" s="646"/>
      <c r="L28" s="646"/>
      <c r="M28" s="679"/>
      <c r="N28" s="679"/>
      <c r="O28" s="679"/>
      <c r="P28" s="679"/>
      <c r="Q28" s="679"/>
      <c r="R28" s="679"/>
      <c r="S28" s="679"/>
      <c r="T28" s="679"/>
      <c r="U28" s="679"/>
      <c r="V28" s="214"/>
      <c r="W28" s="209"/>
      <c r="X28" s="214"/>
      <c r="Y28" s="214"/>
      <c r="AA28">
        <f t="shared" si="1"/>
        <v>12</v>
      </c>
    </row>
    <row r="29" spans="1:27" hidden="1" x14ac:dyDescent="0.25">
      <c r="A29" s="464" t="str">
        <f t="shared" ca="1" si="0"/>
        <v>IE5 / 12-G</v>
      </c>
      <c r="B29" s="159" t="str">
        <f ca="1">OFFSET(Sprachen!A383,0,'Informazioni generali'!$B$4-1,1,1)</f>
        <v>Potenza massima erogata dal generatore</v>
      </c>
      <c r="C29" s="467" t="s">
        <v>6</v>
      </c>
      <c r="D29" s="285"/>
      <c r="E29" s="240"/>
      <c r="F29" s="240"/>
      <c r="G29" s="240"/>
      <c r="H29" s="646"/>
      <c r="I29" s="646"/>
      <c r="J29" s="646"/>
      <c r="K29" s="646"/>
      <c r="L29" s="646"/>
      <c r="M29" s="679"/>
      <c r="N29" s="679"/>
      <c r="O29" s="679"/>
      <c r="P29" s="679"/>
      <c r="Q29" s="679"/>
      <c r="R29" s="679"/>
      <c r="S29" s="679"/>
      <c r="T29" s="679"/>
      <c r="U29" s="679"/>
      <c r="V29" s="214"/>
      <c r="W29" s="209"/>
      <c r="X29" s="214"/>
      <c r="Y29" s="214"/>
      <c r="AA29" s="463" t="s">
        <v>532</v>
      </c>
    </row>
    <row r="30" spans="1:27" x14ac:dyDescent="0.25">
      <c r="A30" s="464" t="str">
        <f t="shared" ca="1" si="0"/>
        <v>IE5 / 13</v>
      </c>
      <c r="B30" s="159" t="str">
        <f ca="1">OFFSET(Sprachen!A384,0,'Informazioni generali'!$B$4-1,1,1)</f>
        <v>Produzione lorda dell'anno 2024</v>
      </c>
      <c r="C30" s="467" t="s">
        <v>8</v>
      </c>
      <c r="D30" s="424">
        <f>D31+D32+D33</f>
        <v>0</v>
      </c>
      <c r="E30" s="241"/>
      <c r="F30" s="241"/>
      <c r="G30" s="241"/>
      <c r="H30" s="646"/>
      <c r="I30" s="646"/>
      <c r="J30" s="646"/>
      <c r="K30" s="646"/>
      <c r="L30" s="646"/>
      <c r="M30" s="679"/>
      <c r="N30" s="679"/>
      <c r="O30" s="679"/>
      <c r="P30" s="679"/>
      <c r="Q30" s="679"/>
      <c r="R30" s="679"/>
      <c r="S30" s="679"/>
      <c r="T30" s="679"/>
      <c r="U30" s="679"/>
      <c r="V30" s="214"/>
      <c r="W30" s="209"/>
      <c r="X30" s="214"/>
      <c r="Y30" s="214"/>
      <c r="AA30">
        <f>+AA28+1</f>
        <v>13</v>
      </c>
    </row>
    <row r="31" spans="1:27" ht="27.65" customHeight="1" x14ac:dyDescent="0.25">
      <c r="A31" s="464" t="str">
        <f t="shared" ca="1" si="0"/>
        <v>IE5 / 14</v>
      </c>
      <c r="B31" s="473" t="str">
        <f ca="1">OFFSET(Sprachen!A385,0,'Informazioni generali'!$B$4-1,1,1)</f>
        <v>Consumo proprio elettricità (esclusa energia di pompaggio)</v>
      </c>
      <c r="C31" s="467" t="s">
        <v>8</v>
      </c>
      <c r="D31" s="426"/>
      <c r="E31" s="474"/>
      <c r="F31" s="474"/>
      <c r="G31" s="474"/>
      <c r="H31" s="664" t="str">
        <f ca="1">OFFSET(Sprachen!A484,0,'Informazioni generali'!$B$4-1,1,1)</f>
        <v>Deve essere dedotto dalla produzione netta</v>
      </c>
      <c r="I31" s="664"/>
      <c r="J31" s="664"/>
      <c r="K31" s="664"/>
      <c r="L31" s="664"/>
      <c r="M31" s="679"/>
      <c r="N31" s="679"/>
      <c r="O31" s="679"/>
      <c r="P31" s="679"/>
      <c r="Q31" s="679"/>
      <c r="R31" s="679"/>
      <c r="S31" s="679"/>
      <c r="T31" s="679"/>
      <c r="U31" s="679"/>
      <c r="V31" s="346"/>
      <c r="W31" s="207"/>
      <c r="X31" s="346" t="s">
        <v>179</v>
      </c>
      <c r="Y31" s="475"/>
      <c r="AA31">
        <f t="shared" si="1"/>
        <v>14</v>
      </c>
    </row>
    <row r="32" spans="1:27" x14ac:dyDescent="0.25">
      <c r="A32" s="464" t="str">
        <f t="shared" ca="1" si="0"/>
        <v>IE5 / 15</v>
      </c>
      <c r="B32" s="159" t="str">
        <f ca="1">OFFSET(Sprachen!A386,0,'Informazioni generali'!$B$4-1,1,1)</f>
        <v>Perdite di rete (incl. del trasformatore)</v>
      </c>
      <c r="C32" s="467" t="s">
        <v>8</v>
      </c>
      <c r="D32" s="426"/>
      <c r="E32" s="474"/>
      <c r="F32" s="474"/>
      <c r="G32" s="474"/>
      <c r="H32" s="646" t="str">
        <f ca="1">OFFSET(Sprachen!A485,0,'Informazioni generali'!$B$4-1,1,1)</f>
        <v>Deve essere dedotto dalla produzione netta</v>
      </c>
      <c r="I32" s="646"/>
      <c r="J32" s="646"/>
      <c r="K32" s="646"/>
      <c r="L32" s="646"/>
      <c r="M32" s="679"/>
      <c r="N32" s="679"/>
      <c r="O32" s="679"/>
      <c r="P32" s="679"/>
      <c r="Q32" s="679"/>
      <c r="R32" s="679"/>
      <c r="S32" s="679"/>
      <c r="T32" s="679"/>
      <c r="U32" s="679"/>
      <c r="V32" s="346"/>
      <c r="W32" s="207"/>
      <c r="X32" s="346" t="s">
        <v>179</v>
      </c>
      <c r="Y32" s="475"/>
      <c r="AA32">
        <f t="shared" si="1"/>
        <v>15</v>
      </c>
    </row>
    <row r="33" spans="1:27" ht="27" customHeight="1" x14ac:dyDescent="0.25">
      <c r="A33" s="464" t="str">
        <f t="shared" ca="1" si="0"/>
        <v>IE5 / 16</v>
      </c>
      <c r="B33" s="465" t="str">
        <f ca="1">OFFSET(Sprachen!A387,0,'Informazioni generali'!$B$4-1,1,1)</f>
        <v>Produzione netta dell'anno 2024</v>
      </c>
      <c r="C33" s="467" t="s">
        <v>8</v>
      </c>
      <c r="D33" s="102">
        <f>D55</f>
        <v>0</v>
      </c>
      <c r="E33" s="241"/>
      <c r="F33" s="241"/>
      <c r="G33" s="241"/>
      <c r="H33" s="716" t="str">
        <f ca="1">OFFSET(Sprachen!A486,0,'Informazioni generali'!$B$4-1,1,1)</f>
        <v>Devono essere dedotti sia le perdite di rete che di trasformatore nonché il consumo proprio.</v>
      </c>
      <c r="I33" s="716"/>
      <c r="J33" s="716"/>
      <c r="K33" s="716"/>
      <c r="L33" s="716"/>
      <c r="M33" s="679"/>
      <c r="N33" s="679"/>
      <c r="O33" s="679"/>
      <c r="P33" s="679"/>
      <c r="Q33" s="679"/>
      <c r="R33" s="679"/>
      <c r="S33" s="679"/>
      <c r="T33" s="679"/>
      <c r="U33" s="679"/>
      <c r="V33" s="214"/>
      <c r="W33" s="209"/>
      <c r="X33" s="214"/>
      <c r="Y33" s="214"/>
      <c r="AA33">
        <f t="shared" si="1"/>
        <v>16</v>
      </c>
    </row>
    <row r="34" spans="1:27" ht="36" customHeight="1" x14ac:dyDescent="0.25">
      <c r="A34" s="464" t="str">
        <f t="shared" ca="1" si="0"/>
        <v>IE5 / 17a</v>
      </c>
      <c r="B34" s="473" t="str">
        <f ca="1">OFFSET(Sprachen!A388,0,'Informazioni generali'!$B$4-1,1,1)</f>
        <v>Cessione della sostituzione di accumulo di acqua / energia di scambio</v>
      </c>
      <c r="C34" s="467" t="s">
        <v>8</v>
      </c>
      <c r="D34" s="426"/>
      <c r="E34" s="474"/>
      <c r="F34" s="474"/>
      <c r="G34" s="474"/>
      <c r="H34" s="649" t="str">
        <f ca="1">OFFSET(Sprachen!A487,0,'Informazioni generali'!$B$4-1,1,1)</f>
        <v>Indicare tutte le quantità di energia. Se ci sono diverse quantità di energia, prego elencarle in dettaglio in A.5.xxx.7 e trasferire il totale</v>
      </c>
      <c r="I34" s="649"/>
      <c r="J34" s="649"/>
      <c r="K34" s="649"/>
      <c r="L34" s="649"/>
      <c r="M34" s="679"/>
      <c r="N34" s="679"/>
      <c r="O34" s="679"/>
      <c r="P34" s="679"/>
      <c r="Q34" s="679"/>
      <c r="R34" s="679"/>
      <c r="S34" s="679"/>
      <c r="T34" s="679"/>
      <c r="U34" s="679"/>
      <c r="V34" s="346"/>
      <c r="W34" s="207"/>
      <c r="X34" s="346" t="s">
        <v>179</v>
      </c>
      <c r="Y34" s="472" t="s">
        <v>179</v>
      </c>
      <c r="AA34" s="140" t="s">
        <v>923</v>
      </c>
    </row>
    <row r="35" spans="1:27" ht="37.5" x14ac:dyDescent="0.25">
      <c r="A35" s="464" t="str">
        <f t="shared" ca="1" si="0"/>
        <v>IE5 / 17b</v>
      </c>
      <c r="B35" s="476" t="str">
        <f ca="1">OFFSET(Sprachen!A389,0,'Informazioni generali'!$B$4-1,1,1)</f>
        <v>Fornitore / destinatario di energia di cessione della sostituzione di accumul di acqua / energia di scambio</v>
      </c>
      <c r="C35" s="105" t="s">
        <v>196</v>
      </c>
      <c r="D35" s="427"/>
      <c r="E35" s="477"/>
      <c r="F35" s="477"/>
      <c r="G35" s="477"/>
      <c r="H35" s="664" t="str">
        <f ca="1">OFFSET(Sprachen!A488,0,'Informazioni generali'!$B$4-1,1,1)</f>
        <v>Consegna da chi a chi?</v>
      </c>
      <c r="I35" s="664"/>
      <c r="J35" s="664"/>
      <c r="K35" s="664"/>
      <c r="L35" s="664"/>
      <c r="M35" s="679"/>
      <c r="N35" s="679"/>
      <c r="O35" s="679"/>
      <c r="P35" s="679"/>
      <c r="Q35" s="679"/>
      <c r="R35" s="679"/>
      <c r="S35" s="679"/>
      <c r="T35" s="679"/>
      <c r="U35" s="679"/>
      <c r="V35" s="346"/>
      <c r="W35" s="207"/>
      <c r="X35" s="346" t="s">
        <v>179</v>
      </c>
      <c r="Y35" s="472" t="s">
        <v>179</v>
      </c>
      <c r="AA35" s="140" t="s">
        <v>924</v>
      </c>
    </row>
    <row r="36" spans="1:27" ht="25" x14ac:dyDescent="0.25">
      <c r="A36" s="464" t="str">
        <f t="shared" ca="1" si="0"/>
        <v>IE5 / 19</v>
      </c>
      <c r="B36" s="476" t="str">
        <f ca="1">OFFSET(Sprachen!A390,0,'Informazioni generali'!$B$4-1,1,1)</f>
        <v>Energia annua a disposizione dei destinatari d'energia</v>
      </c>
      <c r="C36" s="467" t="s">
        <v>8</v>
      </c>
      <c r="D36" s="424">
        <f>-D34+D33</f>
        <v>0</v>
      </c>
      <c r="E36" s="241"/>
      <c r="F36" s="241"/>
      <c r="G36" s="241"/>
      <c r="H36" s="646"/>
      <c r="I36" s="646"/>
      <c r="J36" s="646"/>
      <c r="K36" s="646"/>
      <c r="L36" s="646"/>
      <c r="M36" s="679"/>
      <c r="N36" s="679"/>
      <c r="O36" s="679"/>
      <c r="P36" s="679"/>
      <c r="Q36" s="679"/>
      <c r="R36" s="679"/>
      <c r="S36" s="679"/>
      <c r="T36" s="679"/>
      <c r="U36" s="679"/>
      <c r="V36" s="214"/>
      <c r="W36" s="209"/>
      <c r="X36" s="214"/>
      <c r="Y36" s="214"/>
      <c r="AA36" s="461" t="s">
        <v>522</v>
      </c>
    </row>
    <row r="37" spans="1:27" ht="30.75" hidden="1" customHeight="1" x14ac:dyDescent="0.25">
      <c r="A37" s="464" t="str">
        <f t="shared" ca="1" si="0"/>
        <v>IE5 / 19-G</v>
      </c>
      <c r="B37" s="473" t="str">
        <f ca="1">OFFSET(Sprachen!A391,0,'Informazioni generali'!$B$4-1,1,1)</f>
        <v>Energia annua a disposizione dei destinatari d'energia</v>
      </c>
      <c r="C37" s="467" t="s">
        <v>8</v>
      </c>
      <c r="D37" s="281"/>
      <c r="E37" s="241"/>
      <c r="F37" s="241"/>
      <c r="G37" s="241"/>
      <c r="H37" s="649" t="str">
        <f ca="1">OFFSET(Sprachen!A489,0,'Informazioni generali'!$B$4-1,1,1)</f>
        <v>Cifra da inserire dalla posizione xxx / 19, comunicato dal rappresentante della centrale</v>
      </c>
      <c r="I37" s="649"/>
      <c r="J37" s="649"/>
      <c r="K37" s="649"/>
      <c r="L37" s="649"/>
      <c r="M37" s="679"/>
      <c r="N37" s="679"/>
      <c r="O37" s="679"/>
      <c r="P37" s="679"/>
      <c r="Q37" s="679"/>
      <c r="R37" s="679"/>
      <c r="S37" s="679"/>
      <c r="T37" s="679"/>
      <c r="U37" s="679"/>
      <c r="V37" s="214"/>
      <c r="W37" s="209"/>
      <c r="X37" s="214"/>
      <c r="Y37" s="214"/>
      <c r="AA37" s="461" t="s">
        <v>521</v>
      </c>
    </row>
    <row r="38" spans="1:27" ht="134.25" customHeight="1" x14ac:dyDescent="0.25">
      <c r="A38" s="464" t="str">
        <f t="shared" ca="1" si="0"/>
        <v>IE5 / 20</v>
      </c>
      <c r="B38" s="465" t="str">
        <f ca="1">OFFSET(Sprachen!A392,0,'Informazioni generali'!$B$4-1,1,1)</f>
        <v>Quote di proprietà</v>
      </c>
      <c r="C38" s="467"/>
      <c r="D38" s="393"/>
      <c r="E38" s="468"/>
      <c r="F38" s="468"/>
      <c r="G38" s="468"/>
      <c r="H38" s="715"/>
      <c r="I38" s="715"/>
      <c r="J38" s="715"/>
      <c r="K38" s="715"/>
      <c r="L38" s="715"/>
      <c r="M38" s="679"/>
      <c r="N38" s="679"/>
      <c r="O38" s="679"/>
      <c r="P38" s="679"/>
      <c r="Q38" s="679"/>
      <c r="R38" s="679"/>
      <c r="S38" s="679"/>
      <c r="T38" s="679"/>
      <c r="U38" s="679"/>
      <c r="V38" s="346"/>
      <c r="W38" s="207"/>
      <c r="X38" s="346" t="s">
        <v>179</v>
      </c>
      <c r="Y38" s="44"/>
      <c r="AA38">
        <v>20</v>
      </c>
    </row>
    <row r="39" spans="1:27" ht="32.25" customHeight="1" x14ac:dyDescent="0.25">
      <c r="A39" s="464" t="str">
        <f t="shared" ca="1" si="0"/>
        <v>IE5 / 21</v>
      </c>
      <c r="B39" s="465" t="str">
        <f ca="1">OFFSET(Sprachen!A393,0,'Informazioni generali'!$B$4-1,1,1)</f>
        <v>Ripartizione di energia spettante ai destinatari</v>
      </c>
      <c r="C39" s="467"/>
      <c r="D39" s="113"/>
      <c r="E39" s="468"/>
      <c r="F39" s="468"/>
      <c r="G39" s="468"/>
      <c r="H39" s="690" t="str">
        <f ca="1">OFFSET(Sprachen!A490,0,'Informazioni generali'!$B$4-1,1,1)</f>
        <v>Quota della fornitura d'energia dall'impianto; 
se vuoto = uguale alle quote di proprietà.</v>
      </c>
      <c r="I39" s="690"/>
      <c r="J39" s="690"/>
      <c r="K39" s="690"/>
      <c r="L39" s="690"/>
      <c r="M39" s="679"/>
      <c r="N39" s="679"/>
      <c r="O39" s="679"/>
      <c r="P39" s="679"/>
      <c r="Q39" s="679"/>
      <c r="R39" s="679"/>
      <c r="S39" s="679"/>
      <c r="T39" s="679"/>
      <c r="U39" s="679"/>
      <c r="V39" s="346"/>
      <c r="W39" s="207"/>
      <c r="X39" s="346" t="s">
        <v>179</v>
      </c>
      <c r="Y39" s="44"/>
      <c r="AA39">
        <f t="shared" si="1"/>
        <v>21</v>
      </c>
    </row>
    <row r="40" spans="1:27" x14ac:dyDescent="0.25">
      <c r="A40" s="464" t="str">
        <f t="shared" ca="1" si="0"/>
        <v>IE5 / 22</v>
      </c>
      <c r="B40" s="159" t="str">
        <f ca="1">OFFSET(Sprachen!A394,0,'Informazioni generali'!$B$4-1,1,1)</f>
        <v>Quota d'energia del richiedente</v>
      </c>
      <c r="C40" s="467" t="s">
        <v>4</v>
      </c>
      <c r="D40" s="351"/>
      <c r="E40" s="478"/>
      <c r="F40" s="478"/>
      <c r="G40" s="478"/>
      <c r="H40" s="646"/>
      <c r="I40" s="646"/>
      <c r="J40" s="646"/>
      <c r="K40" s="646"/>
      <c r="L40" s="646"/>
      <c r="M40" s="679"/>
      <c r="N40" s="679"/>
      <c r="O40" s="679"/>
      <c r="P40" s="679"/>
      <c r="Q40" s="679"/>
      <c r="R40" s="679"/>
      <c r="S40" s="679"/>
      <c r="T40" s="679"/>
      <c r="U40" s="679"/>
      <c r="V40" s="346"/>
      <c r="W40" s="207"/>
      <c r="X40" s="346" t="s">
        <v>179</v>
      </c>
      <c r="Y40" s="44"/>
      <c r="AA40">
        <f t="shared" si="1"/>
        <v>22</v>
      </c>
    </row>
    <row r="41" spans="1:27" x14ac:dyDescent="0.25">
      <c r="A41" s="464" t="str">
        <f t="shared" ca="1" si="0"/>
        <v>IE5 / 23</v>
      </c>
      <c r="B41" s="159" t="str">
        <f ca="1">OFFSET(Sprachen!A395,0,'Informazioni generali'!$B$4-1,1,1)</f>
        <v>Energia annua quota del richiedente</v>
      </c>
      <c r="C41" s="467" t="s">
        <v>8</v>
      </c>
      <c r="D41" s="103">
        <f>IF(D5="Ja/Oui/Si",D36*D40,D37*D40)</f>
        <v>0</v>
      </c>
      <c r="E41" s="242"/>
      <c r="F41" s="242"/>
      <c r="G41" s="242"/>
      <c r="H41" s="646"/>
      <c r="I41" s="646"/>
      <c r="J41" s="646"/>
      <c r="K41" s="646"/>
      <c r="L41" s="646"/>
      <c r="M41" s="679"/>
      <c r="N41" s="679"/>
      <c r="O41" s="679"/>
      <c r="P41" s="679"/>
      <c r="Q41" s="679"/>
      <c r="R41" s="679"/>
      <c r="S41" s="679"/>
      <c r="T41" s="679"/>
      <c r="U41" s="679"/>
      <c r="V41" s="346"/>
      <c r="W41" s="207"/>
      <c r="X41" s="346" t="s">
        <v>179</v>
      </c>
      <c r="Y41" s="44"/>
      <c r="AA41">
        <v>23</v>
      </c>
    </row>
    <row r="42" spans="1:27" ht="37.5" customHeight="1" x14ac:dyDescent="0.25">
      <c r="A42" s="464" t="str">
        <f t="shared" ca="1" si="0"/>
        <v>IE5 / 24</v>
      </c>
      <c r="B42" s="465" t="str">
        <f ca="1">OFFSET(Sprachen!A396,0,'Informazioni generali'!$B$4-1,1,1)</f>
        <v>Rapporto tra richiedente e impianto</v>
      </c>
      <c r="C42" s="467"/>
      <c r="D42" s="114"/>
      <c r="E42" s="479"/>
      <c r="F42" s="479"/>
      <c r="G42" s="479"/>
      <c r="H42" s="649" t="str">
        <f ca="1">OFFSET(Sprachen!A491,0,'Informazioni generali'!$B$4-1,1,1)</f>
        <v>Includere il contratto di accettazione e la conferma dell'assunzione die rischi da parte del gestore e del proprietario / partner nell'allegato</v>
      </c>
      <c r="I42" s="649"/>
      <c r="J42" s="649"/>
      <c r="K42" s="649"/>
      <c r="L42" s="649"/>
      <c r="M42" s="679"/>
      <c r="N42" s="679"/>
      <c r="O42" s="679"/>
      <c r="P42" s="679"/>
      <c r="Q42" s="679"/>
      <c r="R42" s="679"/>
      <c r="S42" s="679"/>
      <c r="T42" s="679"/>
      <c r="U42" s="679"/>
      <c r="V42" s="346"/>
      <c r="W42" s="207"/>
      <c r="X42" s="346" t="s">
        <v>179</v>
      </c>
      <c r="Y42" s="480"/>
      <c r="AA42">
        <v>24</v>
      </c>
    </row>
    <row r="43" spans="1:27" ht="30.75" customHeight="1" x14ac:dyDescent="0.25">
      <c r="A43" s="464" t="str">
        <f t="shared" ca="1" si="0"/>
        <v>IE5 / 25</v>
      </c>
      <c r="B43" s="465" t="str">
        <f ca="1">OFFSET(Sprachen!A397,0,'Informazioni generali'!$B$4-1,1,1)</f>
        <v>Periodo d'esercizio</v>
      </c>
      <c r="C43" s="467"/>
      <c r="D43" s="104" t="str">
        <f ca="1">C119</f>
        <v/>
      </c>
      <c r="E43" s="243"/>
      <c r="F43" s="243"/>
      <c r="G43" s="243"/>
      <c r="H43" s="649" t="str">
        <f ca="1">OFFSET(Sprachen!A492,0,'Informazioni generali'!$B$4-1,1,1)</f>
        <v>Possibili soltanto anno civile o anno idrologico (1° ottobre – 30 settembre), per tutte le centrali stesso parametro.</v>
      </c>
      <c r="I43" s="649"/>
      <c r="J43" s="649"/>
      <c r="K43" s="649"/>
      <c r="L43" s="649"/>
      <c r="M43" s="679"/>
      <c r="N43" s="679"/>
      <c r="O43" s="679"/>
      <c r="P43" s="679"/>
      <c r="Q43" s="679"/>
      <c r="R43" s="679"/>
      <c r="S43" s="679"/>
      <c r="T43" s="679"/>
      <c r="U43" s="679"/>
      <c r="V43" s="346"/>
      <c r="W43" s="207"/>
      <c r="X43" s="346" t="s">
        <v>179</v>
      </c>
      <c r="Y43" s="480"/>
      <c r="AA43">
        <f t="shared" si="1"/>
        <v>25</v>
      </c>
    </row>
    <row r="44" spans="1:27" x14ac:dyDescent="0.25">
      <c r="A44" s="464" t="str">
        <f t="shared" ca="1" si="0"/>
        <v>IE5 / 26</v>
      </c>
      <c r="B44" s="159" t="str">
        <f ca="1">OFFSET(Sprachen!A398,0,'Informazioni generali'!$B$4-1,1,1)</f>
        <v>Data approvazione bilancio separato impianto</v>
      </c>
      <c r="C44" s="467"/>
      <c r="D44" s="115"/>
      <c r="E44" s="481"/>
      <c r="F44" s="481"/>
      <c r="G44" s="481"/>
      <c r="H44" s="664" t="str">
        <f ca="1">OFFSET(Sprachen!A493,0,'Informazioni generali'!$B$4-1,1,1)</f>
        <v>Allegare bilancio separato dell'impianto.</v>
      </c>
      <c r="I44" s="664"/>
      <c r="J44" s="664"/>
      <c r="K44" s="664"/>
      <c r="L44" s="664"/>
      <c r="M44" s="679"/>
      <c r="N44" s="679"/>
      <c r="O44" s="679"/>
      <c r="P44" s="679"/>
      <c r="Q44" s="679"/>
      <c r="R44" s="679"/>
      <c r="S44" s="679"/>
      <c r="T44" s="679"/>
      <c r="U44" s="679"/>
      <c r="V44" s="346"/>
      <c r="W44" s="207"/>
      <c r="X44" s="346" t="s">
        <v>179</v>
      </c>
      <c r="Y44" s="44"/>
      <c r="AA44">
        <f t="shared" si="1"/>
        <v>26</v>
      </c>
    </row>
    <row r="45" spans="1:27" x14ac:dyDescent="0.25">
      <c r="A45" s="464" t="str">
        <f t="shared" ca="1" si="0"/>
        <v>IE5 / 27</v>
      </c>
      <c r="B45" s="159" t="str">
        <f ca="1">OFFSET(Sprachen!A399,0,'Informazioni generali'!$B$4-1,1,1)</f>
        <v>Norma contabile</v>
      </c>
      <c r="C45" s="457"/>
      <c r="D45" s="352"/>
      <c r="E45" s="482"/>
      <c r="F45" s="482"/>
      <c r="G45" s="482"/>
      <c r="H45" s="686"/>
      <c r="I45" s="686"/>
      <c r="J45" s="686"/>
      <c r="K45" s="686"/>
      <c r="L45" s="686"/>
      <c r="M45" s="679"/>
      <c r="N45" s="679"/>
      <c r="O45" s="679"/>
      <c r="P45" s="679"/>
      <c r="Q45" s="679"/>
      <c r="R45" s="679"/>
      <c r="S45" s="679"/>
      <c r="T45" s="679"/>
      <c r="U45" s="679"/>
      <c r="V45" s="346"/>
      <c r="W45" s="207"/>
      <c r="X45" s="346" t="s">
        <v>179</v>
      </c>
      <c r="Y45" s="44"/>
      <c r="AA45">
        <f t="shared" si="1"/>
        <v>27</v>
      </c>
    </row>
    <row r="46" spans="1:27" ht="15.5" x14ac:dyDescent="0.35">
      <c r="A46" s="483"/>
      <c r="B46" s="484"/>
      <c r="C46" s="484"/>
      <c r="D46" s="484"/>
      <c r="E46" s="484"/>
      <c r="F46" s="484"/>
      <c r="G46" s="484"/>
      <c r="H46" s="484"/>
      <c r="I46" s="484"/>
      <c r="J46" s="484"/>
      <c r="K46" s="484"/>
      <c r="L46" s="484"/>
      <c r="M46" s="484"/>
      <c r="N46" s="484"/>
      <c r="O46" s="484"/>
      <c r="P46" s="484"/>
      <c r="Q46" s="484"/>
      <c r="R46" s="484"/>
      <c r="S46" s="484"/>
      <c r="T46" s="484"/>
      <c r="U46" s="484"/>
      <c r="V46" s="484"/>
      <c r="W46" s="485"/>
      <c r="X46" s="484"/>
      <c r="Y46" s="484"/>
      <c r="Z46" s="486"/>
    </row>
    <row r="47" spans="1:27" ht="26" x14ac:dyDescent="0.25">
      <c r="A47" s="464"/>
      <c r="B47" s="487" t="str">
        <f ca="1">OFFSET(Sprachen!A400,0,'Informazioni generali'!$B$4-1,1,1)</f>
        <v>A2. Dati delle centrali</v>
      </c>
      <c r="C47" s="467"/>
      <c r="D47" s="467"/>
      <c r="E47" s="468"/>
      <c r="F47" s="468"/>
      <c r="G47" s="468"/>
      <c r="H47" s="105" t="str">
        <f ca="1">OFFSET(Sprachen!A336,0,'Informazioni generali'!$B$4-1,1,1)</f>
        <v>Centrale 1</v>
      </c>
      <c r="I47" s="105" t="str">
        <f ca="1">OFFSET(Sprachen!A337,0,'Informazioni generali'!$B$4-1,1,1)</f>
        <v>Centrale 2</v>
      </c>
      <c r="J47" s="105" t="str">
        <f ca="1">OFFSET(Sprachen!A338,0,'Informazioni generali'!$B$4-1,1,1)</f>
        <v>Centrale 3</v>
      </c>
      <c r="K47" s="105" t="str">
        <f ca="1">OFFSET(Sprachen!A339,0,'Informazioni generali'!$B$4-1,1,1)</f>
        <v>Centrale 4</v>
      </c>
      <c r="L47" s="105" t="str">
        <f ca="1">OFFSET(Sprachen!A340,0,'Informazioni generali'!$B$4-1,1,1)</f>
        <v>Centrale 5</v>
      </c>
      <c r="M47" s="105" t="str">
        <f ca="1">OFFSET(Sprachen!A341,0,'Informazioni generali'!$B$4-1,1,1)</f>
        <v>Centrale 6</v>
      </c>
      <c r="N47" s="105" t="str">
        <f ca="1">OFFSET(Sprachen!A342,0,'Informazioni generali'!$B$4-1,1,1)</f>
        <v>Centrale 7</v>
      </c>
      <c r="O47" s="105" t="str">
        <f ca="1">OFFSET(Sprachen!A343,0,'Informazioni generali'!$B$4-1,1,1)</f>
        <v>Centrale 8</v>
      </c>
      <c r="P47" s="105" t="str">
        <f ca="1">OFFSET(Sprachen!A344,0,'Informazioni generali'!$B$4-1,1,1)</f>
        <v>Centrale 9</v>
      </c>
      <c r="Q47" s="105" t="str">
        <f ca="1">OFFSET(Sprachen!A345,0,'Informazioni generali'!$B$4-1,1,1)</f>
        <v>Centrale 10</v>
      </c>
      <c r="R47" s="713" t="str">
        <f ca="1">H12</f>
        <v>Commenti UFE</v>
      </c>
      <c r="S47" s="714"/>
      <c r="T47" s="452" t="str">
        <f ca="1">M12</f>
        <v>Commenti richiedente</v>
      </c>
      <c r="U47" s="453"/>
      <c r="V47" s="454" t="str">
        <f ca="1">V12</f>
        <v>Esame plausiblità</v>
      </c>
      <c r="W47" s="454" t="str">
        <f ca="1">W12</f>
        <v>Osservazioni plausibilità</v>
      </c>
      <c r="X47" s="454" t="str">
        <f ca="1">X12</f>
        <v>Esame materiale</v>
      </c>
      <c r="Y47" s="454" t="str">
        <f ca="1">Y12</f>
        <v>Commenti esame materiale</v>
      </c>
      <c r="Z47" s="486"/>
    </row>
    <row r="48" spans="1:27" ht="81.75" customHeight="1" x14ac:dyDescent="0.25">
      <c r="A48" s="464" t="str">
        <f t="shared" ref="A48:A59" ca="1" si="2">CONCATENATE($A$2," / ",AA48)</f>
        <v>IE5 / 28</v>
      </c>
      <c r="B48" s="106" t="str">
        <f ca="1">OFFSET(Sprachen!A401,0,'Informazioni generali'!$B$4-1,1,1)</f>
        <v>Nome della centrale (o impianto singolo conformemente all'art.88 OPEn)</v>
      </c>
      <c r="C48" s="467"/>
      <c r="D48" s="488"/>
      <c r="E48" s="468"/>
      <c r="F48" s="468"/>
      <c r="G48" s="468"/>
      <c r="H48" s="489" t="str">
        <f ca="1">IFERROR(IF($D$5="Nein","-",VLOOKUP(H$47,Input_prod_e!$A$10:$AA$19,HLOOKUP($A$2,Input_prod_e!$C$5:$AS$6,2,FALSE)+2,FALSE)),"")</f>
        <v/>
      </c>
      <c r="I48" s="489" t="str">
        <f ca="1">IFERROR(IF($D$5="Nein","-",VLOOKUP(I$47,Input_prod_e!$A$10:$AA$19,HLOOKUP($A$2,Input_prod_e!$C$5:$AS$6,2,FALSE)+2,FALSE)),"")</f>
        <v/>
      </c>
      <c r="J48" s="489" t="str">
        <f ca="1">IFERROR(IF($D$5="Nein","-",VLOOKUP(J$47,Input_prod_e!$A$10:$AA$19,HLOOKUP($A$2,Input_prod_e!$C$5:$AS$6,2,FALSE)+2,FALSE)),"")</f>
        <v/>
      </c>
      <c r="K48" s="489" t="str">
        <f ca="1">IFERROR(IF($D$5="Nein","-",VLOOKUP(K$47,Input_prod_e!$A$10:$AA$19,HLOOKUP($A$2,Input_prod_e!$C$5:$AS$6,2,FALSE)+2,FALSE)),"")</f>
        <v/>
      </c>
      <c r="L48" s="489" t="str">
        <f ca="1">IFERROR(IF($D$5="Nein","-",VLOOKUP(L$47,Input_prod_e!$A$10:$AA$19,HLOOKUP($A$2,Input_prod_e!$C$5:$AS$6,2,FALSE)+2,FALSE)),"")</f>
        <v/>
      </c>
      <c r="M48" s="489" t="str">
        <f ca="1">IFERROR(IF($D$5="Nein","-",VLOOKUP(M$47,Input_prod_e!$A$10:$AA$19,HLOOKUP($A$2,Input_prod_e!$C$5:$AS$6,2,FALSE)+2,FALSE)),"")</f>
        <v/>
      </c>
      <c r="N48" s="489" t="str">
        <f ca="1">IFERROR(IF($D$5="Nein","-",VLOOKUP(N$47,Input_prod_e!$A$10:$AA$19,HLOOKUP($A$2,Input_prod_e!$C$5:$AS$6,2,FALSE)+2,FALSE)),"")</f>
        <v/>
      </c>
      <c r="O48" s="489" t="str">
        <f ca="1">IFERROR(IF($D$5="Nein","-",VLOOKUP(O$47,Input_prod_e!$A$10:$AA$19,HLOOKUP($A$2,Input_prod_e!$C$5:$AS$6,2,FALSE)+2,FALSE)),"")</f>
        <v/>
      </c>
      <c r="P48" s="489" t="str">
        <f ca="1">IFERROR(IF($D$5="Nein","-",VLOOKUP(P$47,Input_prod_e!$A$10:$AA$19,HLOOKUP($A$2,Input_prod_e!$C$5:$AS$6,2,FALSE)+2,FALSE)),"")</f>
        <v/>
      </c>
      <c r="Q48" s="489" t="str">
        <f ca="1">IFERROR(IF($D$5="Nein","-",VLOOKUP(Q$47,Input_prod_e!$A$10:$AA$19,HLOOKUP($A$2,Input_prod_e!$C$5:$AS$6,2,FALSE)+2,FALSE)),"")</f>
        <v/>
      </c>
      <c r="R48" s="567" t="str">
        <f ca="1">OFFSET(Sprachen!A496,0,'Informazioni generali'!$B$4-1,1,1)</f>
        <v>Allegare alla domanda contratto che attesta il diritto di utilizzazione.
Qualora né concessione né diritto acquisito, specificare nei commenti.</v>
      </c>
      <c r="S48" s="568"/>
      <c r="T48" s="675"/>
      <c r="U48" s="676"/>
      <c r="V48" s="346"/>
      <c r="W48" s="207"/>
      <c r="X48" s="346" t="s">
        <v>179</v>
      </c>
      <c r="Y48" s="44"/>
      <c r="Z48" s="486"/>
      <c r="AA48">
        <f>+AA45+1</f>
        <v>28</v>
      </c>
    </row>
    <row r="49" spans="1:27" x14ac:dyDescent="0.25">
      <c r="A49" s="464" t="str">
        <f t="shared" ca="1" si="2"/>
        <v>IE5 / 29</v>
      </c>
      <c r="B49" s="98" t="str">
        <f ca="1">OFFSET(Sprachen!A402,0,'Informazioni generali'!$B$4-1,1,1)</f>
        <v>N. centrale sulla WASTA</v>
      </c>
      <c r="C49" s="467"/>
      <c r="D49" s="488"/>
      <c r="E49" s="468"/>
      <c r="F49" s="468"/>
      <c r="G49" s="468"/>
      <c r="H49" s="113"/>
      <c r="I49" s="113"/>
      <c r="J49" s="113"/>
      <c r="K49" s="113"/>
      <c r="L49" s="113"/>
      <c r="M49" s="113"/>
      <c r="N49" s="353"/>
      <c r="O49" s="353"/>
      <c r="P49" s="353"/>
      <c r="Q49" s="353"/>
      <c r="R49" s="678"/>
      <c r="S49" s="659"/>
      <c r="T49" s="675"/>
      <c r="U49" s="676"/>
      <c r="V49" s="346"/>
      <c r="W49" s="207"/>
      <c r="X49" s="346" t="s">
        <v>179</v>
      </c>
      <c r="Y49" s="44"/>
      <c r="Z49" s="486"/>
      <c r="AA49">
        <f>+AA48+1</f>
        <v>29</v>
      </c>
    </row>
    <row r="50" spans="1:27" ht="25" x14ac:dyDescent="0.25">
      <c r="A50" s="464" t="str">
        <f t="shared" ca="1" si="2"/>
        <v>IE5 / 30</v>
      </c>
      <c r="B50" s="98" t="str">
        <f ca="1">OFFSET(Sprachen!A403,0,'Informazioni generali'!$B$4-1,1,1)</f>
        <v>Collegamento sul piano idraulico e ottimizzazione congiunta disponibili</v>
      </c>
      <c r="C50" s="467" t="str">
        <f ca="1">OFFSET(Sprachen!A404,0,'Informazioni generali'!$B$4-1,1,1)</f>
        <v>[Si/No]</v>
      </c>
      <c r="D50" s="490"/>
      <c r="E50" s="491"/>
      <c r="F50" s="491"/>
      <c r="G50" s="491"/>
      <c r="H50" s="354"/>
      <c r="I50" s="354"/>
      <c r="J50" s="354"/>
      <c r="K50" s="354"/>
      <c r="L50" s="354"/>
      <c r="M50" s="354"/>
      <c r="N50" s="354"/>
      <c r="O50" s="354"/>
      <c r="P50" s="354"/>
      <c r="Q50" s="354"/>
      <c r="R50" s="687" t="str">
        <f ca="1">OFFSET(Sprachen!A497,0,'Informazioni generali'!$B$4-1,1,1)</f>
        <v>Allegare planimetria dell'impianto</v>
      </c>
      <c r="S50" s="688"/>
      <c r="T50" s="675"/>
      <c r="U50" s="676"/>
      <c r="V50" s="346"/>
      <c r="W50" s="207"/>
      <c r="X50" s="346" t="s">
        <v>179</v>
      </c>
      <c r="Y50" s="492"/>
      <c r="Z50" s="486"/>
      <c r="AA50">
        <f t="shared" ref="AA50:AA57" si="3">+AA49+1</f>
        <v>30</v>
      </c>
    </row>
    <row r="51" spans="1:27" x14ac:dyDescent="0.25">
      <c r="A51" s="464" t="str">
        <f t="shared" ca="1" si="2"/>
        <v>IE5 / 31</v>
      </c>
      <c r="B51" s="98" t="str">
        <f ca="1">OFFSET(Sprachen!A405,0,'Informazioni generali'!$B$4-1,1,1)</f>
        <v>Potenza meccanica lorda media</v>
      </c>
      <c r="C51" s="467" t="s">
        <v>6</v>
      </c>
      <c r="D51" s="101">
        <f>SUMIF($H$50:$Q$50,"Ja",H51:Q51)+SUMIF($H$50:$Q$50,"Oui",H51:Q51)+SUMIF($H$50:$Q$50,"Si",H51:Q51)</f>
        <v>0</v>
      </c>
      <c r="E51" s="240"/>
      <c r="F51" s="240"/>
      <c r="G51" s="240"/>
      <c r="H51" s="428"/>
      <c r="I51" s="428"/>
      <c r="J51" s="428"/>
      <c r="K51" s="428"/>
      <c r="L51" s="428"/>
      <c r="M51" s="428"/>
      <c r="N51" s="428"/>
      <c r="O51" s="428"/>
      <c r="P51" s="428"/>
      <c r="Q51" s="428"/>
      <c r="R51" s="678"/>
      <c r="S51" s="659"/>
      <c r="T51" s="675"/>
      <c r="U51" s="676"/>
      <c r="V51" s="346"/>
      <c r="W51" s="207"/>
      <c r="X51" s="346" t="s">
        <v>179</v>
      </c>
      <c r="Y51" s="492" t="s">
        <v>179</v>
      </c>
      <c r="Z51" s="486"/>
      <c r="AA51">
        <f t="shared" si="3"/>
        <v>31</v>
      </c>
    </row>
    <row r="52" spans="1:27" x14ac:dyDescent="0.25">
      <c r="A52" s="464" t="str">
        <f t="shared" ca="1" si="2"/>
        <v>IE5 / 32</v>
      </c>
      <c r="B52" s="98" t="str">
        <f ca="1">OFFSET(Sprachen!A406,0,'Informazioni generali'!$B$4-1,1,1)</f>
        <v>Potenza installata delle turbine</v>
      </c>
      <c r="C52" s="467" t="s">
        <v>6</v>
      </c>
      <c r="D52" s="101">
        <f>SUMIF($H$50:$Q$50,"Ja",H52:Q52)+SUMIF($H$50:$Q$50,"Oui",H52:Q52)+SUMIF($H$50:$Q$50,"Si",H52:Q52)</f>
        <v>0</v>
      </c>
      <c r="E52" s="240"/>
      <c r="F52" s="240"/>
      <c r="G52" s="240"/>
      <c r="H52" s="428"/>
      <c r="I52" s="428"/>
      <c r="J52" s="428"/>
      <c r="K52" s="428"/>
      <c r="L52" s="428"/>
      <c r="M52" s="428"/>
      <c r="N52" s="428"/>
      <c r="O52" s="428"/>
      <c r="P52" s="428"/>
      <c r="Q52" s="428"/>
      <c r="R52" s="678"/>
      <c r="S52" s="659"/>
      <c r="T52" s="675"/>
      <c r="U52" s="676"/>
      <c r="V52" s="346"/>
      <c r="W52" s="207"/>
      <c r="X52" s="346" t="s">
        <v>179</v>
      </c>
      <c r="Y52" s="44"/>
      <c r="Z52" s="486"/>
      <c r="AA52">
        <f t="shared" si="3"/>
        <v>32</v>
      </c>
    </row>
    <row r="53" spans="1:27" x14ac:dyDescent="0.25">
      <c r="A53" s="464" t="str">
        <f t="shared" ca="1" si="2"/>
        <v>IE5 / 33</v>
      </c>
      <c r="B53" s="98" t="str">
        <f ca="1">OFFSET(Sprachen!A407,0,'Informazioni generali'!$B$4-1,1,1)</f>
        <v>Potenza massima erogata dal generatore</v>
      </c>
      <c r="C53" s="467" t="s">
        <v>6</v>
      </c>
      <c r="D53" s="101">
        <f>SUMIF($H$50:$Q$50,"Ja",H53:Q53)+SUMIF($H$50:$Q$50,"Oui",H53:Q53)+SUMIF($H$50:$Q$50,"Si",H53:Q53)</f>
        <v>0</v>
      </c>
      <c r="E53" s="240"/>
      <c r="F53" s="240"/>
      <c r="G53" s="240"/>
      <c r="H53" s="428"/>
      <c r="I53" s="428"/>
      <c r="J53" s="428"/>
      <c r="K53" s="428"/>
      <c r="L53" s="428"/>
      <c r="M53" s="428"/>
      <c r="N53" s="428"/>
      <c r="O53" s="428"/>
      <c r="P53" s="428"/>
      <c r="Q53" s="428"/>
      <c r="R53" s="678"/>
      <c r="S53" s="659"/>
      <c r="T53" s="675"/>
      <c r="U53" s="676"/>
      <c r="V53" s="346"/>
      <c r="W53" s="207"/>
      <c r="X53" s="346" t="s">
        <v>179</v>
      </c>
      <c r="Y53" s="44"/>
      <c r="Z53" s="486"/>
      <c r="AA53">
        <f t="shared" si="3"/>
        <v>33</v>
      </c>
    </row>
    <row r="54" spans="1:27" ht="31.5" customHeight="1" x14ac:dyDescent="0.25">
      <c r="A54" s="464" t="str">
        <f t="shared" ca="1" si="2"/>
        <v>IE5 / 34</v>
      </c>
      <c r="B54" s="98" t="str">
        <f ca="1">OFFSET(Sprachen!A408,0,'Informazioni generali'!$B$4-1,1,1)</f>
        <v>Produzione netta di tutte le centrali</v>
      </c>
      <c r="C54" s="467" t="s">
        <v>8</v>
      </c>
      <c r="D54" s="102">
        <f ca="1">IFERROR(SUM(H54:Q54),"")</f>
        <v>0</v>
      </c>
      <c r="E54" s="244"/>
      <c r="F54" s="244"/>
      <c r="G54" s="244"/>
      <c r="H54" s="108" t="str">
        <f ca="1">IFERROR(IF($D$5="Nein/Non/No","-",VLOOKUP(H$47,Input_prod_e!$A$21:$AA$30,HLOOKUP($A$2,Input_prod_e!$C$5:$AS$6,2,FALSE)+2,FALSE)),"")</f>
        <v/>
      </c>
      <c r="I54" s="108" t="str">
        <f ca="1">IFERROR(IF($D$5="Nein/Non/No","-",VLOOKUP(I$47,Input_prod_e!$A$21:$AA$30,HLOOKUP($A$2,Input_prod_e!$C$5:$AS$6,2,FALSE)+2,FALSE)),"")</f>
        <v/>
      </c>
      <c r="J54" s="108" t="str">
        <f ca="1">IFERROR(IF($D$5="Nein/Non/No","-",VLOOKUP(J$47,Input_prod_e!$A$21:$AA$30,HLOOKUP($A$2,Input_prod_e!$C$5:$AS$6,2,FALSE)+2,FALSE)),"")</f>
        <v/>
      </c>
      <c r="K54" s="108" t="str">
        <f ca="1">IFERROR(IF($D$5="Nein/Non/No","-",VLOOKUP(K$47,Input_prod_e!$A$21:$AA$30,HLOOKUP($A$2,Input_prod_e!$C$5:$AS$6,2,FALSE)+2,FALSE)),"")</f>
        <v/>
      </c>
      <c r="L54" s="108" t="str">
        <f ca="1">IFERROR(IF($D$5="Nein/Non/No","-",VLOOKUP(L$47,Input_prod_e!$A$21:$AA$30,HLOOKUP($A$2,Input_prod_e!$C$5:$AS$6,2,FALSE)+2,FALSE)),"")</f>
        <v/>
      </c>
      <c r="M54" s="108" t="str">
        <f ca="1">IFERROR(IF($D$5="Nein/Non/No","-",VLOOKUP(M$47,Input_prod_e!$A$21:$AA$30,HLOOKUP($A$2,Input_prod_e!$C$5:$AS$6,2,FALSE)+2,FALSE)),"")</f>
        <v/>
      </c>
      <c r="N54" s="108" t="str">
        <f ca="1">IFERROR(IF($D$5="Nein/Non/No","-",VLOOKUP(N$47,Input_prod_e!$A$21:$AA$30,HLOOKUP($A$2,Input_prod_e!$C$5:$AS$6,2,FALSE)+2,FALSE)),"")</f>
        <v/>
      </c>
      <c r="O54" s="108" t="str">
        <f ca="1">IFERROR(IF($D$5="Nein/Non/No","-",VLOOKUP(O$47,Input_prod_e!$A$21:$AA$30,HLOOKUP($A$2,Input_prod_e!$C$5:$AS$6,2,FALSE)+2,FALSE)),"")</f>
        <v/>
      </c>
      <c r="P54" s="108" t="str">
        <f ca="1">IFERROR(IF($D$5="Nein/Non/No","-",VLOOKUP(P$47,Input_prod_e!$A$21:$AA$30,HLOOKUP($A$2,Input_prod_e!$C$5:$AS$6,2,FALSE)+2,FALSE)),"")</f>
        <v/>
      </c>
      <c r="Q54" s="108" t="str">
        <f ca="1">IFERROR(IF($D$5="Nein/Non/No","-",VLOOKUP(Q$47,Input_prod_e!$A$21:$AA$30,HLOOKUP($A$2,Input_prod_e!$C$5:$AS$6,2,FALSE)+2,FALSE)),"")</f>
        <v/>
      </c>
      <c r="R54" s="574" t="str">
        <f ca="1">OFFSET(Sprachen!A498,0,'Informazioni generali'!$B$4-1,1,1)</f>
        <v>Prendere in considerazione soltanto gli impianti con collegamento sul piano idraulico e ottimizzati congiuntamente</v>
      </c>
      <c r="S54" s="576"/>
      <c r="T54" s="586"/>
      <c r="U54" s="586"/>
      <c r="V54" s="493"/>
      <c r="W54" s="209"/>
      <c r="X54" s="493"/>
      <c r="Y54" s="494"/>
      <c r="Z54" s="486"/>
      <c r="AA54">
        <f t="shared" si="3"/>
        <v>34</v>
      </c>
    </row>
    <row r="55" spans="1:27" ht="31.5" customHeight="1" x14ac:dyDescent="0.25">
      <c r="A55" s="464" t="str">
        <f t="shared" ca="1" si="2"/>
        <v>IE5 / 35</v>
      </c>
      <c r="B55" s="98" t="str">
        <f ca="1">OFFSET(Sprachen!A409,0,'Informazioni generali'!$B$4-1,1,1)</f>
        <v>Produzione netta degli impianti con collegamento sul piano idraulico e ottimizzati congiuntamente</v>
      </c>
      <c r="C55" s="467" t="s">
        <v>8</v>
      </c>
      <c r="D55" s="102">
        <f>SUM(H55:Q55)</f>
        <v>0</v>
      </c>
      <c r="E55" s="244"/>
      <c r="F55" s="244"/>
      <c r="G55" s="244"/>
      <c r="H55" s="108">
        <f>+IF(H50="Ja",H54,0)+IF(H50="Oui",H54,0)+IF(H50="Si",H54,0)</f>
        <v>0</v>
      </c>
      <c r="I55" s="108">
        <f t="shared" ref="I55:Q55" si="4">+IF(I50="Ja",I54,0)+IF(I50="Oui",I54,0)+IF(I50="Si",I54,0)</f>
        <v>0</v>
      </c>
      <c r="J55" s="108">
        <f t="shared" si="4"/>
        <v>0</v>
      </c>
      <c r="K55" s="108">
        <f t="shared" si="4"/>
        <v>0</v>
      </c>
      <c r="L55" s="108">
        <f t="shared" si="4"/>
        <v>0</v>
      </c>
      <c r="M55" s="108">
        <f t="shared" si="4"/>
        <v>0</v>
      </c>
      <c r="N55" s="108">
        <f t="shared" si="4"/>
        <v>0</v>
      </c>
      <c r="O55" s="108">
        <f t="shared" si="4"/>
        <v>0</v>
      </c>
      <c r="P55" s="108">
        <f t="shared" si="4"/>
        <v>0</v>
      </c>
      <c r="Q55" s="108">
        <f t="shared" si="4"/>
        <v>0</v>
      </c>
      <c r="R55" s="570"/>
      <c r="S55" s="572"/>
      <c r="T55" s="586"/>
      <c r="U55" s="586"/>
      <c r="V55" s="493"/>
      <c r="W55" s="209"/>
      <c r="X55" s="493"/>
      <c r="Y55" s="494"/>
      <c r="Z55" s="486"/>
      <c r="AA55">
        <f t="shared" si="3"/>
        <v>35</v>
      </c>
    </row>
    <row r="56" spans="1:27" x14ac:dyDescent="0.25">
      <c r="A56" s="464" t="str">
        <f t="shared" ca="1" si="2"/>
        <v>IE5 / 36</v>
      </c>
      <c r="B56" s="98" t="str">
        <f ca="1">OFFSET(Sprachen!A410,0,'Informazioni generali'!$B$4-1,1,1)</f>
        <v>Diritto a RU/RIC</v>
      </c>
      <c r="C56" s="467" t="str">
        <f ca="1">OFFSET(Sprachen!A404,0,'Informazioni generali'!$B$4-1,1,1)</f>
        <v>[Si/No]</v>
      </c>
      <c r="D56" s="495">
        <f>IF(COUNTIF(H56:Q56,"Ja")&gt;0,COUNTIF(H56:Q56,"Ja"),0)</f>
        <v>0</v>
      </c>
      <c r="E56" s="496"/>
      <c r="F56" s="496"/>
      <c r="G56" s="496"/>
      <c r="H56" s="354"/>
      <c r="I56" s="354"/>
      <c r="J56" s="354"/>
      <c r="K56" s="354"/>
      <c r="L56" s="354"/>
      <c r="M56" s="354"/>
      <c r="N56" s="354"/>
      <c r="O56" s="354"/>
      <c r="P56" s="354"/>
      <c r="Q56" s="354"/>
      <c r="R56" s="687"/>
      <c r="S56" s="688"/>
      <c r="T56" s="675"/>
      <c r="U56" s="676"/>
      <c r="V56" s="346"/>
      <c r="W56" s="207"/>
      <c r="X56" s="346" t="s">
        <v>179</v>
      </c>
      <c r="Y56" s="492" t="s">
        <v>179</v>
      </c>
      <c r="Z56" s="486"/>
      <c r="AA56">
        <f t="shared" si="3"/>
        <v>36</v>
      </c>
    </row>
    <row r="57" spans="1:27" x14ac:dyDescent="0.25">
      <c r="A57" s="464" t="str">
        <f t="shared" ca="1" si="2"/>
        <v>IE5 / 37</v>
      </c>
      <c r="B57" s="98" t="str">
        <f ca="1">OFFSET(Sprachen!A411,0,'Informazioni generali'!$B$4-1,1,1)</f>
        <v>Ricavi da RU/RIC anno</v>
      </c>
      <c r="C57" s="467" t="s">
        <v>24</v>
      </c>
      <c r="D57" s="497">
        <f>SUMIF(H50:Q50,"Ja",H57:Q57)+SUMIF(H50:Q50,"Oui",H57:Q57)+SUMIF(H50:Q50,"Si",H57:Q57)</f>
        <v>0</v>
      </c>
      <c r="E57" s="245"/>
      <c r="F57" s="245"/>
      <c r="G57" s="245"/>
      <c r="H57" s="429"/>
      <c r="I57" s="429"/>
      <c r="J57" s="429"/>
      <c r="K57" s="429"/>
      <c r="L57" s="429"/>
      <c r="M57" s="429"/>
      <c r="N57" s="429"/>
      <c r="O57" s="429"/>
      <c r="P57" s="429"/>
      <c r="Q57" s="429"/>
      <c r="R57" s="678"/>
      <c r="S57" s="659"/>
      <c r="T57" s="675"/>
      <c r="U57" s="676"/>
      <c r="V57" s="346"/>
      <c r="W57" s="207"/>
      <c r="X57" s="346" t="s">
        <v>179</v>
      </c>
      <c r="Y57" s="492" t="s">
        <v>179</v>
      </c>
      <c r="Z57" s="486"/>
      <c r="AA57">
        <f t="shared" si="3"/>
        <v>37</v>
      </c>
    </row>
    <row r="58" spans="1:27" ht="25" x14ac:dyDescent="0.25">
      <c r="A58" s="464" t="str">
        <f t="shared" ca="1" si="2"/>
        <v>IE5 / 39</v>
      </c>
      <c r="B58" s="98" t="str">
        <f ca="1">OFFSET(Sprachen!A412,0,'Informazioni generali'!$B$4-1,1,1)</f>
        <v>Ricavi dall'indennizzo per risanamenti secondo la legge sulla protezione delle acque</v>
      </c>
      <c r="C58" s="457" t="s">
        <v>24</v>
      </c>
      <c r="D58" s="497">
        <f>SUMIF($H$50:$Q$50,"Ja",H58:Q58)+SUMIF($H$50:$Q$50,"Oui",H58:Q58)+SUMIF($H$50:$Q$50,"Si",H58:Q58)</f>
        <v>0</v>
      </c>
      <c r="E58" s="245"/>
      <c r="F58" s="245"/>
      <c r="G58" s="245"/>
      <c r="H58" s="429"/>
      <c r="I58" s="429"/>
      <c r="J58" s="429"/>
      <c r="K58" s="429"/>
      <c r="L58" s="429"/>
      <c r="M58" s="429"/>
      <c r="N58" s="429"/>
      <c r="O58" s="429"/>
      <c r="P58" s="429"/>
      <c r="Q58" s="429"/>
      <c r="R58" s="656"/>
      <c r="S58" s="658"/>
      <c r="T58" s="675"/>
      <c r="U58" s="676"/>
      <c r="V58" s="346"/>
      <c r="W58" s="207"/>
      <c r="X58" s="346" t="s">
        <v>179</v>
      </c>
      <c r="Y58" s="492" t="s">
        <v>179</v>
      </c>
      <c r="Z58" s="486"/>
      <c r="AA58">
        <v>39</v>
      </c>
    </row>
    <row r="59" spans="1:27" ht="25" x14ac:dyDescent="0.25">
      <c r="A59" s="464" t="str">
        <f t="shared" ca="1" si="2"/>
        <v>IE5 / 41</v>
      </c>
      <c r="B59" s="98" t="str">
        <f ca="1">OFFSET(Sprachen!A413,0,'Informazioni generali'!$B$4-1,1,1)</f>
        <v>Ricavi da altre misure di sostegno da parte degli enti pubblici</v>
      </c>
      <c r="C59" s="457" t="s">
        <v>24</v>
      </c>
      <c r="D59" s="497">
        <f>SUMIF(H50:Q50,"Ja",H59:Q59)+SUMIF(H50:Q50,"Qui",H59:Q59)+SUMIF(H50:Q50,"Si",H59:Q59)</f>
        <v>0</v>
      </c>
      <c r="E59" s="245"/>
      <c r="F59" s="245"/>
      <c r="G59" s="245"/>
      <c r="H59" s="429"/>
      <c r="I59" s="429"/>
      <c r="J59" s="429"/>
      <c r="K59" s="429"/>
      <c r="L59" s="429"/>
      <c r="M59" s="429"/>
      <c r="N59" s="429"/>
      <c r="O59" s="429"/>
      <c r="P59" s="429"/>
      <c r="Q59" s="429"/>
      <c r="R59" s="656"/>
      <c r="S59" s="658"/>
      <c r="T59" s="675"/>
      <c r="U59" s="676"/>
      <c r="V59" s="346"/>
      <c r="W59" s="207"/>
      <c r="X59" s="346" t="s">
        <v>179</v>
      </c>
      <c r="Y59" s="44"/>
      <c r="Z59" s="486"/>
      <c r="AA59">
        <v>41</v>
      </c>
    </row>
    <row r="60" spans="1:27" ht="15.5" x14ac:dyDescent="0.35">
      <c r="A60" s="483"/>
      <c r="B60" s="484"/>
      <c r="C60" s="484"/>
      <c r="D60" s="484"/>
      <c r="E60" s="484"/>
      <c r="F60" s="484"/>
      <c r="G60" s="484"/>
      <c r="H60" s="484"/>
      <c r="I60" s="484"/>
      <c r="J60" s="484"/>
      <c r="K60" s="484"/>
      <c r="L60" s="484"/>
      <c r="M60" s="484"/>
      <c r="N60" s="484"/>
      <c r="O60" s="484"/>
      <c r="P60" s="484"/>
      <c r="Q60" s="484"/>
      <c r="R60" s="484"/>
      <c r="S60" s="484"/>
      <c r="T60" s="484"/>
      <c r="U60" s="484"/>
      <c r="V60" s="484"/>
      <c r="W60" s="485"/>
      <c r="X60" s="484"/>
      <c r="Y60" s="484"/>
      <c r="Z60" s="486"/>
    </row>
    <row r="61" spans="1:27" ht="26" x14ac:dyDescent="0.3">
      <c r="A61" s="498" t="str">
        <f ca="1">OFFSET(Sprachen!A414,0,'Informazioni generali'!$B$4-1,1,1)</f>
        <v>B. Costi di produzione</v>
      </c>
      <c r="B61" s="498"/>
      <c r="C61" s="465"/>
      <c r="D61" s="499"/>
      <c r="E61" s="500"/>
      <c r="F61" s="500"/>
      <c r="G61" s="500"/>
      <c r="H61" s="674" t="str">
        <f ca="1">R47</f>
        <v>Commenti UFE</v>
      </c>
      <c r="I61" s="674"/>
      <c r="J61" s="674"/>
      <c r="K61" s="674"/>
      <c r="L61" s="674"/>
      <c r="M61" s="740" t="str">
        <f ca="1">T47</f>
        <v>Commenti richiedente</v>
      </c>
      <c r="N61" s="741"/>
      <c r="O61" s="741"/>
      <c r="P61" s="741"/>
      <c r="Q61" s="741"/>
      <c r="R61" s="741"/>
      <c r="S61" s="741"/>
      <c r="T61" s="741"/>
      <c r="U61" s="742"/>
      <c r="V61" s="454" t="str">
        <f ca="1">V47</f>
        <v>Esame plausiblità</v>
      </c>
      <c r="W61" s="454" t="str">
        <f ca="1">W47</f>
        <v>Osservazioni plausibilità</v>
      </c>
      <c r="X61" s="454" t="str">
        <f ca="1">X47</f>
        <v>Esame materiale</v>
      </c>
      <c r="Y61" s="454" t="str">
        <f ca="1">Y47</f>
        <v>Commenti esame materiale</v>
      </c>
    </row>
    <row r="62" spans="1:27" ht="27.75" customHeight="1" x14ac:dyDescent="0.25">
      <c r="A62" s="464"/>
      <c r="B62" s="501" t="str">
        <f ca="1">OFFSET(Sprachen!A415,0,'Informazioni generali'!$B$4-1,1,1)</f>
        <v>B 1. Costi e ricavi d'esercizio</v>
      </c>
      <c r="C62" s="467"/>
      <c r="D62" s="467"/>
      <c r="E62" s="502"/>
      <c r="F62" s="502"/>
      <c r="G62" s="502"/>
      <c r="H62" s="590"/>
      <c r="I62" s="590"/>
      <c r="J62" s="590"/>
      <c r="K62" s="590"/>
      <c r="L62" s="590"/>
      <c r="M62" s="663"/>
      <c r="N62" s="663"/>
      <c r="O62" s="663"/>
      <c r="P62" s="663"/>
      <c r="Q62" s="663"/>
      <c r="R62" s="663"/>
      <c r="S62" s="663"/>
      <c r="T62" s="663"/>
      <c r="U62" s="663"/>
      <c r="V62" s="346"/>
      <c r="W62" s="207"/>
      <c r="X62" s="346" t="s">
        <v>179</v>
      </c>
      <c r="Y62" s="472" t="s">
        <v>179</v>
      </c>
    </row>
    <row r="63" spans="1:27" ht="25" x14ac:dyDescent="0.25">
      <c r="A63" s="464" t="str">
        <f t="shared" ref="A63:A72" ca="1" si="5">CONCATENATE($A$2," / ",AA63)</f>
        <v>IE5 / 42</v>
      </c>
      <c r="B63" s="98" t="str">
        <f ca="1">OFFSET(Sprachen!A416,0,'Informazioni generali'!$B$4-1,1,1)</f>
        <v>Somma subventioni/remunerazioni degli enti pubblici</v>
      </c>
      <c r="C63" s="467"/>
      <c r="D63" s="503">
        <f>D59+D57</f>
        <v>0</v>
      </c>
      <c r="E63" s="504"/>
      <c r="F63" s="504"/>
      <c r="G63" s="504"/>
      <c r="H63" s="705"/>
      <c r="I63" s="602"/>
      <c r="J63" s="602"/>
      <c r="K63" s="602"/>
      <c r="L63" s="706"/>
      <c r="M63" s="707"/>
      <c r="N63" s="708"/>
      <c r="O63" s="708"/>
      <c r="P63" s="708"/>
      <c r="Q63" s="708"/>
      <c r="R63" s="708"/>
      <c r="S63" s="708"/>
      <c r="T63" s="708"/>
      <c r="U63" s="709"/>
      <c r="V63" s="346"/>
      <c r="W63" s="207"/>
      <c r="X63" s="346" t="s">
        <v>179</v>
      </c>
      <c r="Y63" s="472" t="s">
        <v>179</v>
      </c>
      <c r="AA63">
        <v>42</v>
      </c>
    </row>
    <row r="64" spans="1:27" ht="33" customHeight="1" x14ac:dyDescent="0.25">
      <c r="A64" s="464" t="str">
        <f t="shared" ca="1" si="5"/>
        <v>IE5 / 43</v>
      </c>
      <c r="B64" s="98" t="str">
        <f ca="1">OFFSET(Sprachen!A417,0,'Informazioni generali'!$B$4-1,1,1)</f>
        <v>Altri ricavi d'esercizio (senza sostegni)</v>
      </c>
      <c r="C64" s="105" t="s">
        <v>24</v>
      </c>
      <c r="D64" s="116"/>
      <c r="E64" s="505"/>
      <c r="F64" s="505"/>
      <c r="G64" s="505"/>
      <c r="H64" s="717" t="str">
        <f ca="1">CONCATENATE(OFFSET(Sprachen!A500,0,'Informazioni generali'!$B$4-1,1,1)," 5.",A2,".7")</f>
        <v>Conformemente alla direttiva dell'UFE sui costi d'esercizio e del capitale computabili 5.IE5.7</v>
      </c>
      <c r="I64" s="582"/>
      <c r="J64" s="582"/>
      <c r="K64" s="582"/>
      <c r="L64" s="718"/>
      <c r="M64" s="663"/>
      <c r="N64" s="663"/>
      <c r="O64" s="663"/>
      <c r="P64" s="663"/>
      <c r="Q64" s="663"/>
      <c r="R64" s="663"/>
      <c r="S64" s="663"/>
      <c r="T64" s="663"/>
      <c r="U64" s="663"/>
      <c r="V64" s="346"/>
      <c r="W64" s="207"/>
      <c r="X64" s="346" t="s">
        <v>179</v>
      </c>
      <c r="Y64" s="472" t="s">
        <v>179</v>
      </c>
      <c r="AA64">
        <v>43</v>
      </c>
    </row>
    <row r="65" spans="1:27" x14ac:dyDescent="0.25">
      <c r="A65" s="464" t="str">
        <f t="shared" ca="1" si="5"/>
        <v>IE5 / 44</v>
      </c>
      <c r="B65" s="98" t="str">
        <f ca="1">OFFSET(Sprachen!A418,0,'Informazioni generali'!$B$4-1,1,1)</f>
        <v>Attivazione di prestazioni proprie</v>
      </c>
      <c r="C65" s="105" t="s">
        <v>24</v>
      </c>
      <c r="D65" s="116"/>
      <c r="E65" s="252"/>
      <c r="F65" s="252"/>
      <c r="G65" s="252"/>
      <c r="H65" s="717"/>
      <c r="I65" s="582"/>
      <c r="J65" s="582"/>
      <c r="K65" s="582"/>
      <c r="L65" s="718"/>
      <c r="M65" s="663"/>
      <c r="N65" s="663"/>
      <c r="O65" s="663"/>
      <c r="P65" s="663"/>
      <c r="Q65" s="663"/>
      <c r="R65" s="663"/>
      <c r="S65" s="663"/>
      <c r="T65" s="663"/>
      <c r="U65" s="663"/>
      <c r="V65" s="346"/>
      <c r="W65" s="207"/>
      <c r="X65" s="346" t="s">
        <v>179</v>
      </c>
      <c r="Y65" s="472" t="s">
        <v>179</v>
      </c>
      <c r="AA65">
        <f t="shared" ref="AA65:AA72" si="6">AA64+1</f>
        <v>44</v>
      </c>
    </row>
    <row r="66" spans="1:27" ht="12.75" customHeight="1" x14ac:dyDescent="0.25">
      <c r="A66" s="464" t="str">
        <f t="shared" ca="1" si="5"/>
        <v>IE5 / 45</v>
      </c>
      <c r="B66" s="98" t="str">
        <f ca="1">OFFSET(Sprachen!A419,0,'Informazioni generali'!$B$4-1,1,1)</f>
        <v>Energia di pompaggio</v>
      </c>
      <c r="C66" s="105" t="s">
        <v>8</v>
      </c>
      <c r="D66" s="506" t="str">
        <f ca="1">IFERROR(IF($D$5="Nein/Non/No","-",INDIRECT(CONCATENATE(Input_prod_e!$A$2,"!")&amp;CONCATENATE(MID("CDEFGHIJKLMNOPQRSTUVWXYZ",HLOOKUP($A$2,Input_prod_e!$C$5:$AS$6,2,FALSE),1),"55"))),"")</f>
        <v/>
      </c>
      <c r="E66" s="242"/>
      <c r="F66" s="242"/>
      <c r="G66" s="242"/>
      <c r="H66" s="680" t="s">
        <v>597</v>
      </c>
      <c r="I66" s="680"/>
      <c r="J66" s="680"/>
      <c r="K66" s="680"/>
      <c r="L66" s="681"/>
      <c r="M66" s="663"/>
      <c r="N66" s="663"/>
      <c r="O66" s="663"/>
      <c r="P66" s="663"/>
      <c r="Q66" s="663"/>
      <c r="R66" s="663"/>
      <c r="S66" s="663"/>
      <c r="T66" s="663"/>
      <c r="U66" s="663"/>
      <c r="V66" s="346"/>
      <c r="W66" s="207"/>
      <c r="X66" s="346" t="s">
        <v>179</v>
      </c>
      <c r="Y66" s="472" t="s">
        <v>179</v>
      </c>
      <c r="AA66">
        <f t="shared" si="6"/>
        <v>45</v>
      </c>
    </row>
    <row r="67" spans="1:27" ht="25" x14ac:dyDescent="0.25">
      <c r="A67" s="464" t="str">
        <f t="shared" ca="1" si="5"/>
        <v>IE5 / 46</v>
      </c>
      <c r="B67" s="98" t="str">
        <f ca="1">OFFSET(Sprachen!A420,0,'Informazioni generali'!$B$4-1,1,1)</f>
        <v>Costi specifici dell'energia di pompaggio a prezzo di mercato</v>
      </c>
      <c r="C67" s="105" t="s">
        <v>38</v>
      </c>
      <c r="D67" s="507" t="str">
        <f ca="1">IFERROR(D68*100/(D66*1000000),"")</f>
        <v/>
      </c>
      <c r="E67" s="247"/>
      <c r="F67" s="247"/>
      <c r="G67" s="247"/>
      <c r="H67" s="585" t="s">
        <v>1800</v>
      </c>
      <c r="I67" s="673" t="str">
        <f ca="1">OFFSET(Sprachen!A428,0,'Informazioni generali'!$B$4-1,1,1)</f>
        <v>Oneri per le prestazioni di servizio globali e la commercializzazione dell’elettricità (Overhead) [CHF]</v>
      </c>
      <c r="J67" s="673"/>
      <c r="K67" s="749"/>
      <c r="L67" s="749"/>
      <c r="M67" s="663"/>
      <c r="N67" s="663"/>
      <c r="O67" s="663"/>
      <c r="P67" s="663"/>
      <c r="Q67" s="663"/>
      <c r="R67" s="663"/>
      <c r="S67" s="663"/>
      <c r="T67" s="663"/>
      <c r="U67" s="663"/>
      <c r="V67" s="346"/>
      <c r="W67" s="207"/>
      <c r="X67" s="346" t="s">
        <v>179</v>
      </c>
      <c r="Y67" s="472" t="s">
        <v>179</v>
      </c>
      <c r="AA67">
        <f t="shared" si="6"/>
        <v>46</v>
      </c>
    </row>
    <row r="68" spans="1:27" x14ac:dyDescent="0.25">
      <c r="A68" s="464" t="str">
        <f ca="1">CONCATENATE($A$2," / ",AA68)</f>
        <v>IE5 / 47</v>
      </c>
      <c r="B68" s="98" t="str">
        <f ca="1">OFFSET(Sprachen!A421,0,'Informazioni generali'!$B$4-1,1,1)</f>
        <v>Costi energia di pompaggio a prezzo di mercato</v>
      </c>
      <c r="C68" s="105" t="s">
        <v>24</v>
      </c>
      <c r="D68" s="506" t="str">
        <f ca="1">IFERROR(IF($D$5="Nein/Non/No","-",INDIRECT(CONCATENATE(Input_prod_e!$A$2,"!")&amp;CONCATENATE(MID("CDEFGHIJKLMNOPQRSTUVWXYZ",HLOOKUP($A$2,Input_prod_e!$C$5:$AS$6,2,FALSE),1),"67"))),"")</f>
        <v/>
      </c>
      <c r="E68" s="248"/>
      <c r="F68" s="248"/>
      <c r="G68" s="248"/>
      <c r="H68" s="585"/>
      <c r="I68" s="673"/>
      <c r="J68" s="673"/>
      <c r="K68" s="749"/>
      <c r="L68" s="749"/>
      <c r="M68" s="663"/>
      <c r="N68" s="663"/>
      <c r="O68" s="663"/>
      <c r="P68" s="663"/>
      <c r="Q68" s="663"/>
      <c r="R68" s="663"/>
      <c r="S68" s="663"/>
      <c r="T68" s="663"/>
      <c r="U68" s="663"/>
      <c r="V68" s="346"/>
      <c r="W68" s="207"/>
      <c r="X68" s="346" t="s">
        <v>179</v>
      </c>
      <c r="Y68" s="472" t="s">
        <v>179</v>
      </c>
      <c r="AA68">
        <f t="shared" si="6"/>
        <v>47</v>
      </c>
    </row>
    <row r="69" spans="1:27" ht="25.9" customHeight="1" x14ac:dyDescent="0.25">
      <c r="A69" s="464" t="str">
        <f t="shared" ca="1" si="5"/>
        <v>IE5 / 48</v>
      </c>
      <c r="B69" s="98" t="str">
        <f ca="1">OFFSET(Sprachen!A422,0,'Informazioni generali'!$B$4-1,1,1)</f>
        <v>Costi per l'acquisto di energia</v>
      </c>
      <c r="C69" s="105" t="s">
        <v>24</v>
      </c>
      <c r="D69" s="116"/>
      <c r="E69" s="252"/>
      <c r="F69" s="252"/>
      <c r="G69" s="252"/>
      <c r="H69" s="585"/>
      <c r="I69" s="673"/>
      <c r="J69" s="673"/>
      <c r="K69" s="749"/>
      <c r="L69" s="749"/>
      <c r="M69" s="663"/>
      <c r="N69" s="663"/>
      <c r="O69" s="663"/>
      <c r="P69" s="663"/>
      <c r="Q69" s="663"/>
      <c r="R69" s="663"/>
      <c r="S69" s="663"/>
      <c r="T69" s="663"/>
      <c r="U69" s="663"/>
      <c r="V69" s="346"/>
      <c r="W69" s="207"/>
      <c r="X69" s="346" t="s">
        <v>179</v>
      </c>
      <c r="Y69" s="472" t="s">
        <v>179</v>
      </c>
      <c r="AA69">
        <f t="shared" si="6"/>
        <v>48</v>
      </c>
    </row>
    <row r="70" spans="1:27" ht="15" customHeight="1" x14ac:dyDescent="0.25">
      <c r="A70" s="464" t="str">
        <f t="shared" ca="1" si="5"/>
        <v>IE5 / 49</v>
      </c>
      <c r="B70" s="98" t="str">
        <f ca="1">OFFSET(Sprachen!A423,0,'Informazioni generali'!$B$4-1,1,1)</f>
        <v>Costi per l'utilizzazione della rete</v>
      </c>
      <c r="C70" s="105" t="s">
        <v>24</v>
      </c>
      <c r="D70" s="116"/>
      <c r="E70" s="252"/>
      <c r="F70" s="252"/>
      <c r="G70" s="252"/>
      <c r="H70" s="585" t="s">
        <v>1801</v>
      </c>
      <c r="I70" s="649" t="str">
        <f ca="1">OFFSET(Sprachen!A429,0,'Informazioni generali'!$B$4-1,1,1)</f>
        <v>Tipo di impianto idroelettrico</v>
      </c>
      <c r="J70" s="649"/>
      <c r="K70" s="586"/>
      <c r="L70" s="586"/>
      <c r="M70" s="663"/>
      <c r="N70" s="663"/>
      <c r="O70" s="663"/>
      <c r="P70" s="663"/>
      <c r="Q70" s="663"/>
      <c r="R70" s="663"/>
      <c r="S70" s="663"/>
      <c r="T70" s="663"/>
      <c r="U70" s="663"/>
      <c r="V70" s="346"/>
      <c r="W70" s="207"/>
      <c r="X70" s="346" t="s">
        <v>179</v>
      </c>
      <c r="Y70" s="472" t="s">
        <v>179</v>
      </c>
      <c r="AA70">
        <f t="shared" si="6"/>
        <v>49</v>
      </c>
    </row>
    <row r="71" spans="1:27" x14ac:dyDescent="0.25">
      <c r="A71" s="464" t="str">
        <f t="shared" ca="1" si="5"/>
        <v>IE5 / 50</v>
      </c>
      <c r="B71" s="98" t="str">
        <f ca="1">OFFSET(Sprachen!A424,0,'Informazioni generali'!$B$4-1,1,1)</f>
        <v>Materiale e prestazioni di terzi</v>
      </c>
      <c r="C71" s="105" t="s">
        <v>24</v>
      </c>
      <c r="D71" s="116"/>
      <c r="E71" s="252"/>
      <c r="F71" s="252"/>
      <c r="G71" s="252"/>
      <c r="H71" s="585"/>
      <c r="I71" s="649"/>
      <c r="J71" s="649"/>
      <c r="K71" s="586"/>
      <c r="L71" s="586"/>
      <c r="M71" s="663"/>
      <c r="N71" s="663"/>
      <c r="O71" s="663"/>
      <c r="P71" s="663"/>
      <c r="Q71" s="663"/>
      <c r="R71" s="663"/>
      <c r="S71" s="663"/>
      <c r="T71" s="663"/>
      <c r="U71" s="663"/>
      <c r="V71" s="346"/>
      <c r="W71" s="207"/>
      <c r="X71" s="346" t="s">
        <v>179</v>
      </c>
      <c r="Y71" s="472" t="s">
        <v>179</v>
      </c>
      <c r="AA71">
        <f t="shared" si="6"/>
        <v>50</v>
      </c>
    </row>
    <row r="72" spans="1:27" x14ac:dyDescent="0.25">
      <c r="A72" s="464" t="str">
        <f t="shared" ca="1" si="5"/>
        <v>IE5 / 51</v>
      </c>
      <c r="B72" s="98" t="str">
        <f ca="1">OFFSET(Sprachen!A425,0,'Informazioni generali'!$B$4-1,1,1)</f>
        <v>Costi per il personale</v>
      </c>
      <c r="C72" s="105" t="s">
        <v>24</v>
      </c>
      <c r="D72" s="116"/>
      <c r="E72" s="508"/>
      <c r="F72" s="508"/>
      <c r="G72" s="508"/>
      <c r="H72" s="585"/>
      <c r="I72" s="649"/>
      <c r="J72" s="649"/>
      <c r="K72" s="586"/>
      <c r="L72" s="586"/>
      <c r="M72" s="663"/>
      <c r="N72" s="663"/>
      <c r="O72" s="663"/>
      <c r="P72" s="663"/>
      <c r="Q72" s="663"/>
      <c r="R72" s="663"/>
      <c r="S72" s="663"/>
      <c r="T72" s="663"/>
      <c r="U72" s="663"/>
      <c r="V72" s="346"/>
      <c r="W72" s="207"/>
      <c r="X72" s="346" t="s">
        <v>179</v>
      </c>
      <c r="Y72" s="472" t="s">
        <v>179</v>
      </c>
      <c r="AA72">
        <f t="shared" si="6"/>
        <v>51</v>
      </c>
    </row>
    <row r="73" spans="1:27" x14ac:dyDescent="0.25">
      <c r="A73" s="464" t="str">
        <f ca="1">CONCATENATE($A$2," / ",AA73)</f>
        <v>IE5 / 52</v>
      </c>
      <c r="B73" s="98" t="str">
        <f ca="1">OFFSET(Sprachen!A426,0,'Informazioni generali'!$B$4-1,1,1)</f>
        <v>Altri costi d'esercizio (incl. GO)</v>
      </c>
      <c r="C73" s="105" t="s">
        <v>24</v>
      </c>
      <c r="D73" s="116"/>
      <c r="E73" s="509"/>
      <c r="F73" s="509"/>
      <c r="G73" s="509"/>
      <c r="H73" s="174" t="s">
        <v>1812</v>
      </c>
      <c r="I73" s="748" t="str">
        <f ca="1">OFFSET(Sprachen!A430,0,'Informazioni generali'!$B$4-1,1,1)</f>
        <v>Tetto massimo [ct./kWh]</v>
      </c>
      <c r="J73" s="748"/>
      <c r="K73" s="750" t="str" cm="1">
        <f t="array" ref="K73">IFERROR(_xlfn.IFS(K70="Laufwasserkraftwerk",0.4,K70="Centrale au fil de l’eau",0.4,K70="Centrale ad acqua fluente",0.4,K70="Speicher-, Pumpspeicher- oder Umwälzkraftwerk",0.55,K70="Centrale à accumulation, à pompage-turbinage ou à pompage-turbinage pur",0.55,K70="Centrale ad accumulazione, ad accumulazione con pompaggio o di pompaggio-turbinaggio",0.55),"")</f>
        <v/>
      </c>
      <c r="L73" s="750"/>
      <c r="M73" s="663"/>
      <c r="N73" s="663"/>
      <c r="O73" s="663"/>
      <c r="P73" s="663"/>
      <c r="Q73" s="663"/>
      <c r="R73" s="663"/>
      <c r="S73" s="663"/>
      <c r="T73" s="663"/>
      <c r="U73" s="663"/>
      <c r="V73" s="346"/>
      <c r="W73" s="207"/>
      <c r="X73" s="346" t="s">
        <v>179</v>
      </c>
      <c r="Y73" s="472" t="s">
        <v>179</v>
      </c>
      <c r="AA73">
        <f>AA72+1</f>
        <v>52</v>
      </c>
    </row>
    <row r="74" spans="1:27" ht="13" x14ac:dyDescent="0.3">
      <c r="A74" s="464" t="str">
        <f ca="1">CONCATENATE($A$2," / ",AA74)</f>
        <v>IE5 / 54</v>
      </c>
      <c r="B74" s="98" t="str">
        <f ca="1">OFFSET(Sprachen!A427,0,'Informazioni generali'!$B$4-1,1,1)</f>
        <v>Totale costi d'esercizio</v>
      </c>
      <c r="C74" s="105" t="s">
        <v>24</v>
      </c>
      <c r="D74" s="566">
        <f ca="1">SUM(D68:D73)-SUM(D63:G65)+K74</f>
        <v>0</v>
      </c>
      <c r="E74" s="249"/>
      <c r="F74" s="249"/>
      <c r="G74" s="249"/>
      <c r="H74" s="174" t="s">
        <v>1813</v>
      </c>
      <c r="I74" s="748" t="str">
        <f ca="1">OFFSET(Sprachen!A431,0,'Informazioni generali'!$B$4-1,1,1)</f>
        <v>Overhead imputabile</v>
      </c>
      <c r="J74" s="748"/>
      <c r="K74" s="747">
        <f>IFERROR(MIN(K73/100*D36*10^6,K67),)</f>
        <v>0</v>
      </c>
      <c r="L74" s="747"/>
      <c r="M74" s="671"/>
      <c r="N74" s="671"/>
      <c r="O74" s="671"/>
      <c r="P74" s="671"/>
      <c r="Q74" s="671"/>
      <c r="R74" s="671"/>
      <c r="S74" s="671"/>
      <c r="T74" s="671"/>
      <c r="U74" s="671"/>
      <c r="V74" s="346"/>
      <c r="W74" s="207"/>
      <c r="X74" s="346" t="s">
        <v>179</v>
      </c>
      <c r="Y74" s="472" t="s">
        <v>428</v>
      </c>
      <c r="AA74" s="511">
        <f>AA73+2</f>
        <v>54</v>
      </c>
    </row>
    <row r="75" spans="1:27" ht="15.5" x14ac:dyDescent="0.35">
      <c r="A75" s="483"/>
      <c r="B75" s="484"/>
      <c r="C75" s="484"/>
      <c r="D75" s="484"/>
      <c r="E75" s="484"/>
      <c r="F75" s="484"/>
      <c r="G75" s="484"/>
      <c r="H75" s="484"/>
      <c r="I75" s="484"/>
      <c r="J75" s="484"/>
      <c r="K75" s="484"/>
      <c r="L75" s="484"/>
      <c r="M75" s="484"/>
      <c r="N75" s="484"/>
      <c r="O75" s="484"/>
      <c r="P75" s="484"/>
      <c r="Q75" s="484"/>
      <c r="R75" s="484"/>
      <c r="S75" s="484"/>
      <c r="T75" s="484"/>
      <c r="U75" s="484"/>
      <c r="V75" s="484"/>
      <c r="W75" s="485"/>
      <c r="X75" s="484"/>
      <c r="Y75" s="484"/>
    </row>
    <row r="76" spans="1:27" ht="26" x14ac:dyDescent="0.25">
      <c r="A76" s="512"/>
      <c r="B76" s="513" t="str">
        <f ca="1">OFFSET(Sprachen!A432,0,'Informazioni generali'!$B$4-1,1,1)</f>
        <v>B2. Costi del capitale</v>
      </c>
      <c r="C76" s="465"/>
      <c r="D76" s="460">
        <v>2024</v>
      </c>
      <c r="E76" s="514"/>
      <c r="F76" s="514"/>
      <c r="G76" s="514"/>
      <c r="H76" s="460">
        <f>D76-1</f>
        <v>2023</v>
      </c>
      <c r="I76" s="460">
        <f>H76-1</f>
        <v>2022</v>
      </c>
      <c r="J76" s="460">
        <f t="shared" ref="J76:K76" si="7">I76-1</f>
        <v>2021</v>
      </c>
      <c r="K76" s="460">
        <f t="shared" si="7"/>
        <v>2020</v>
      </c>
      <c r="L76" s="682" t="str">
        <f ca="1">H61</f>
        <v>Commenti UFE</v>
      </c>
      <c r="M76" s="683"/>
      <c r="N76" s="683"/>
      <c r="O76" s="683"/>
      <c r="P76" s="684"/>
      <c r="Q76" s="668" t="str">
        <f ca="1">M61</f>
        <v>Commenti richiedente</v>
      </c>
      <c r="R76" s="669"/>
      <c r="S76" s="669"/>
      <c r="T76" s="669"/>
      <c r="U76" s="670"/>
      <c r="V76" s="454" t="str">
        <f ca="1">V61</f>
        <v>Esame plausiblità</v>
      </c>
      <c r="W76" s="454" t="str">
        <f ca="1">W61</f>
        <v>Osservazioni plausibilità</v>
      </c>
      <c r="X76" s="454" t="str">
        <f ca="1">X61</f>
        <v>Esame materiale</v>
      </c>
      <c r="Y76" s="454" t="str">
        <f ca="1">Y61</f>
        <v>Commenti esame materiale</v>
      </c>
    </row>
    <row r="77" spans="1:27" ht="39" customHeight="1" x14ac:dyDescent="0.25">
      <c r="A77" s="464" t="str">
        <f t="shared" ref="A77:A87" ca="1" si="8">CONCATENATE($A$2," / ",AA77)</f>
        <v>IE5 / 55</v>
      </c>
      <c r="B77" s="98" t="str">
        <f ca="1">OFFSET(Sprachen!A433,0,'Informazioni generali'!$B$4-1,1,1)</f>
        <v>Prassi di ammortamento</v>
      </c>
      <c r="C77" s="467"/>
      <c r="D77" s="355"/>
      <c r="E77" s="356"/>
      <c r="F77" s="356"/>
      <c r="G77" s="356"/>
      <c r="H77" s="117"/>
      <c r="I77" s="117"/>
      <c r="J77" s="117"/>
      <c r="K77" s="117"/>
      <c r="L77" s="574" t="str">
        <f ca="1">CONCATENATE(OFFSET(Sprachen!A501,0,'Informazioni generali'!$B$4-1,1,1)," 5.",$A$2,".7")</f>
        <v>Riportare i valori con segno positivo per tutti i tipi di costo. Il segno iniziale sarà coretto nella formula. Valori negativi rappresentano ricavi o costi negativi. In caso di dati divergenti rispetto al rapporto di gestione occorre compilare il modulo dell'allegato A.5.x.7 5.IE5.7</v>
      </c>
      <c r="M77" s="575"/>
      <c r="N77" s="575"/>
      <c r="O77" s="575"/>
      <c r="P77" s="576"/>
      <c r="Q77" s="663"/>
      <c r="R77" s="663"/>
      <c r="S77" s="663"/>
      <c r="T77" s="663"/>
      <c r="U77" s="663"/>
      <c r="V77" s="346"/>
      <c r="W77" s="207"/>
      <c r="X77" s="346" t="s">
        <v>179</v>
      </c>
      <c r="Y77" s="110"/>
      <c r="AA77">
        <f>AA74+1</f>
        <v>55</v>
      </c>
    </row>
    <row r="78" spans="1:27" ht="22.5" customHeight="1" x14ac:dyDescent="0.25">
      <c r="A78" s="464" t="str">
        <f t="shared" ca="1" si="8"/>
        <v>IE5 / 56</v>
      </c>
      <c r="B78" s="98" t="str">
        <f ca="1">OFFSET(Sprachen!A434,0,'Informazioni generali'!$B$4-1,1,1)</f>
        <v>Ammortamenti ordinari</v>
      </c>
      <c r="C78" s="467" t="s">
        <v>24</v>
      </c>
      <c r="D78" s="118"/>
      <c r="E78" s="250"/>
      <c r="F78" s="250"/>
      <c r="G78" s="250"/>
      <c r="H78" s="118"/>
      <c r="I78" s="118"/>
      <c r="J78" s="118"/>
      <c r="K78" s="118"/>
      <c r="L78" s="577"/>
      <c r="M78" s="573"/>
      <c r="N78" s="573"/>
      <c r="O78" s="573"/>
      <c r="P78" s="578"/>
      <c r="Q78" s="663"/>
      <c r="R78" s="663"/>
      <c r="S78" s="663"/>
      <c r="T78" s="663"/>
      <c r="U78" s="663"/>
      <c r="V78" s="346"/>
      <c r="W78" s="207"/>
      <c r="X78" s="346" t="s">
        <v>179</v>
      </c>
      <c r="Y78" s="110"/>
      <c r="AA78">
        <f>AA77+1</f>
        <v>56</v>
      </c>
    </row>
    <row r="79" spans="1:27" ht="22.5" customHeight="1" x14ac:dyDescent="0.25">
      <c r="A79" s="464" t="str">
        <f t="shared" ca="1" si="8"/>
        <v>IE5 / 57</v>
      </c>
      <c r="B79" s="98" t="str">
        <f ca="1">OFFSET(Sprachen!A435,0,'Informazioni generali'!$B$4-1,1,1)</f>
        <v>Ammortamenti straordinari</v>
      </c>
      <c r="C79" s="467" t="s">
        <v>24</v>
      </c>
      <c r="D79" s="116"/>
      <c r="E79" s="246"/>
      <c r="F79" s="246"/>
      <c r="G79" s="246"/>
      <c r="H79" s="119"/>
      <c r="I79" s="119"/>
      <c r="J79" s="119"/>
      <c r="K79" s="119"/>
      <c r="L79" s="577"/>
      <c r="M79" s="573"/>
      <c r="N79" s="573"/>
      <c r="O79" s="573"/>
      <c r="P79" s="578"/>
      <c r="Q79" s="663"/>
      <c r="R79" s="663"/>
      <c r="S79" s="663"/>
      <c r="T79" s="663"/>
      <c r="U79" s="663"/>
      <c r="V79" s="346"/>
      <c r="W79" s="207"/>
      <c r="X79" s="346" t="s">
        <v>179</v>
      </c>
      <c r="Y79" s="110"/>
      <c r="AA79">
        <f t="shared" ref="AA79:AA87" si="9">AA78+1</f>
        <v>57</v>
      </c>
    </row>
    <row r="80" spans="1:27" ht="25" x14ac:dyDescent="0.25">
      <c r="A80" s="464" t="str">
        <f t="shared" ca="1" si="8"/>
        <v>IE5 / 58</v>
      </c>
      <c r="B80" s="98" t="str">
        <f ca="1">OFFSET(Sprachen!A436,0,'Informazioni generali'!$B$4-1,1,1)</f>
        <v>Valore residuo immobilizzazioni materiali per 30.09.2024 o 31.12.2024</v>
      </c>
      <c r="C80" s="467" t="s">
        <v>24</v>
      </c>
      <c r="D80" s="116"/>
      <c r="E80" s="515"/>
      <c r="F80" s="515"/>
      <c r="G80" s="515"/>
      <c r="H80" s="516"/>
      <c r="I80" s="517"/>
      <c r="J80" s="518"/>
      <c r="K80" s="519"/>
      <c r="L80" s="680" t="s">
        <v>597</v>
      </c>
      <c r="M80" s="680"/>
      <c r="N80" s="680"/>
      <c r="O80" s="680"/>
      <c r="P80" s="681"/>
      <c r="Q80" s="663"/>
      <c r="R80" s="663"/>
      <c r="S80" s="663"/>
      <c r="T80" s="663"/>
      <c r="U80" s="663"/>
      <c r="V80" s="346"/>
      <c r="W80" s="207"/>
      <c r="X80" s="346" t="s">
        <v>179</v>
      </c>
      <c r="Y80" s="110"/>
      <c r="AA80">
        <f t="shared" si="9"/>
        <v>58</v>
      </c>
    </row>
    <row r="81" spans="1:27" ht="31.5" customHeight="1" x14ac:dyDescent="0.25">
      <c r="A81" s="464" t="str">
        <f t="shared" ca="1" si="8"/>
        <v>IE5 / 59</v>
      </c>
      <c r="B81" s="98" t="str">
        <f ca="1">OFFSET(Sprachen!A437,0,'Informazioni generali'!$B$4-1,1,1)</f>
        <v>Valore residuo immobilizzazioni immateriali imputabili per 30.09.2024 o per 31.12.2024</v>
      </c>
      <c r="C81" s="467" t="s">
        <v>24</v>
      </c>
      <c r="D81" s="116"/>
      <c r="E81" s="515"/>
      <c r="F81" s="515"/>
      <c r="G81" s="515"/>
      <c r="H81" s="520"/>
      <c r="I81" s="10"/>
      <c r="J81" s="39"/>
      <c r="K81" s="521"/>
      <c r="L81" s="672" t="str">
        <f ca="1">OFFSET(Sprachen!A503,0,'Informazioni generali'!$B$4-1,1,1)</f>
        <v>Possono essere presi in considerazione i valori residui delle concessioni.</v>
      </c>
      <c r="M81" s="673"/>
      <c r="N81" s="673"/>
      <c r="O81" s="673"/>
      <c r="P81" s="673"/>
      <c r="Q81" s="663"/>
      <c r="R81" s="663"/>
      <c r="S81" s="663"/>
      <c r="T81" s="663"/>
      <c r="U81" s="663"/>
      <c r="V81" s="346"/>
      <c r="W81" s="207"/>
      <c r="X81" s="346" t="s">
        <v>179</v>
      </c>
      <c r="Y81" s="110"/>
      <c r="AA81">
        <f t="shared" si="9"/>
        <v>59</v>
      </c>
    </row>
    <row r="82" spans="1:27" x14ac:dyDescent="0.25">
      <c r="A82" s="464" t="str">
        <f t="shared" ca="1" si="8"/>
        <v>IE5 / 60</v>
      </c>
      <c r="B82" s="98" t="str">
        <f ca="1">OFFSET(Sprachen!A438,0,'Informazioni generali'!$B$4-1,1,1)</f>
        <v>Capitale circolante impianto</v>
      </c>
      <c r="C82" s="467" t="s">
        <v>24</v>
      </c>
      <c r="D82" s="116"/>
      <c r="E82" s="515"/>
      <c r="F82" s="515"/>
      <c r="G82" s="515"/>
      <c r="H82" s="522"/>
      <c r="I82" s="523"/>
      <c r="J82" s="524"/>
      <c r="K82" s="525"/>
      <c r="L82" s="685"/>
      <c r="M82" s="685"/>
      <c r="N82" s="685"/>
      <c r="O82" s="685"/>
      <c r="P82" s="659"/>
      <c r="Q82" s="663"/>
      <c r="R82" s="663"/>
      <c r="S82" s="663"/>
      <c r="T82" s="663"/>
      <c r="U82" s="663"/>
      <c r="V82" s="346"/>
      <c r="W82" s="207"/>
      <c r="X82" s="346" t="s">
        <v>179</v>
      </c>
      <c r="Y82" s="110"/>
      <c r="AA82">
        <f t="shared" si="9"/>
        <v>60</v>
      </c>
    </row>
    <row r="83" spans="1:27" ht="33" customHeight="1" x14ac:dyDescent="0.25">
      <c r="A83" s="464" t="str">
        <f t="shared" ca="1" si="8"/>
        <v>IE5 / 61</v>
      </c>
      <c r="B83" s="98" t="str">
        <f ca="1">OFFSET(Sprachen!A439,0,'Informazioni generali'!$B$4-1,1,1)</f>
        <v>Debiti a breve termine dell'impianto</v>
      </c>
      <c r="C83" s="467" t="s">
        <v>24</v>
      </c>
      <c r="D83" s="116"/>
      <c r="E83" s="515"/>
      <c r="F83" s="515"/>
      <c r="G83" s="515"/>
      <c r="H83" s="567" t="str">
        <f ca="1">OFFSET(Sprachen!A504,0,'Informazioni generali'!$B$4-1,1,1)</f>
        <v>Occorre indicare prestiti a breve termine che non producono interessi. Capitali a breve termine che producono interessi (tra cui anche prestiti a lungo termine con scadenza entro un anno) non devono essere indicati. Cfr. direttiva n. 3.2.2.</v>
      </c>
      <c r="I83" s="568"/>
      <c r="J83" s="568"/>
      <c r="K83" s="568"/>
      <c r="L83" s="568"/>
      <c r="M83" s="568"/>
      <c r="N83" s="568"/>
      <c r="O83" s="568"/>
      <c r="P83" s="569"/>
      <c r="Q83" s="663"/>
      <c r="R83" s="663"/>
      <c r="S83" s="663"/>
      <c r="T83" s="663"/>
      <c r="U83" s="663"/>
      <c r="V83" s="346"/>
      <c r="W83" s="207"/>
      <c r="X83" s="346" t="s">
        <v>179</v>
      </c>
      <c r="Y83" s="110"/>
      <c r="AA83">
        <f t="shared" si="9"/>
        <v>61</v>
      </c>
    </row>
    <row r="84" spans="1:27" ht="32.25" customHeight="1" x14ac:dyDescent="0.25">
      <c r="A84" s="464" t="str">
        <f t="shared" ca="1" si="8"/>
        <v>IE5 / 62</v>
      </c>
      <c r="B84" s="98" t="str">
        <f ca="1">OFFSET(Sprachen!A440,0,'Informazioni generali'!$B$4-1,1,1)</f>
        <v>Capitale circolante netto</v>
      </c>
      <c r="C84" s="467" t="s">
        <v>24</v>
      </c>
      <c r="D84" s="526">
        <f>D82-D83</f>
        <v>0</v>
      </c>
      <c r="E84" s="245"/>
      <c r="F84" s="245"/>
      <c r="G84" s="245"/>
      <c r="H84" s="649" t="str">
        <f ca="1">OFFSET(Sprachen!A505,0,'Informazioni generali'!$B$4-1,1,1)</f>
        <v>Secondo la direttiva n. 3.2.2. il capitale circolante netto (capitale circolante meno il capitale di terzi a breve termine che non produce interessi) è necessario per l'esercizio e può essere preso in considerazione nella domanda.</v>
      </c>
      <c r="I84" s="649"/>
      <c r="J84" s="649"/>
      <c r="K84" s="649"/>
      <c r="L84" s="649"/>
      <c r="M84" s="649"/>
      <c r="N84" s="649"/>
      <c r="O84" s="649"/>
      <c r="P84" s="649"/>
      <c r="Q84" s="663"/>
      <c r="R84" s="663"/>
      <c r="S84" s="663"/>
      <c r="T84" s="663"/>
      <c r="U84" s="663"/>
      <c r="V84" s="214"/>
      <c r="W84" s="209"/>
      <c r="X84" s="214"/>
      <c r="Y84" s="494"/>
      <c r="AA84">
        <f t="shared" si="9"/>
        <v>62</v>
      </c>
    </row>
    <row r="85" spans="1:27" x14ac:dyDescent="0.25">
      <c r="A85" s="464" t="str">
        <f t="shared" ca="1" si="8"/>
        <v>IE5 / 63</v>
      </c>
      <c r="B85" s="98" t="str">
        <f ca="1">OFFSET(Sprachen!A441,0,'Informazioni generali'!$B$4-1,1,1)</f>
        <v>WACC</v>
      </c>
      <c r="C85" s="467" t="s">
        <v>4</v>
      </c>
      <c r="D85" s="527">
        <v>5.0999999999999997E-2</v>
      </c>
      <c r="E85" s="528"/>
      <c r="F85" s="528"/>
      <c r="G85" s="528"/>
      <c r="H85" s="656"/>
      <c r="I85" s="657"/>
      <c r="J85" s="657"/>
      <c r="K85" s="657"/>
      <c r="L85" s="657"/>
      <c r="M85" s="657"/>
      <c r="N85" s="657"/>
      <c r="O85" s="657"/>
      <c r="P85" s="658"/>
      <c r="Q85" s="663"/>
      <c r="R85" s="663"/>
      <c r="S85" s="663"/>
      <c r="T85" s="663"/>
      <c r="U85" s="663"/>
      <c r="V85" s="214"/>
      <c r="W85" s="209"/>
      <c r="X85" s="214"/>
      <c r="Y85" s="494"/>
      <c r="AA85">
        <f t="shared" si="9"/>
        <v>63</v>
      </c>
    </row>
    <row r="86" spans="1:27" x14ac:dyDescent="0.25">
      <c r="A86" s="464" t="str">
        <f t="shared" ca="1" si="8"/>
        <v>IE5 / 64</v>
      </c>
      <c r="B86" s="98" t="str">
        <f ca="1">OFFSET(Sprachen!A442,0,'Informazioni generali'!$B$4-1,1,1)</f>
        <v>Costi calcolatori del capitale</v>
      </c>
      <c r="C86" s="467" t="s">
        <v>24</v>
      </c>
      <c r="D86" s="526">
        <f>(D80+D81+D84)*D85</f>
        <v>0</v>
      </c>
      <c r="E86" s="245"/>
      <c r="F86" s="245"/>
      <c r="G86" s="245"/>
      <c r="H86" s="656"/>
      <c r="I86" s="657"/>
      <c r="J86" s="657"/>
      <c r="K86" s="657"/>
      <c r="L86" s="657"/>
      <c r="M86" s="657"/>
      <c r="N86" s="657"/>
      <c r="O86" s="657"/>
      <c r="P86" s="658"/>
      <c r="Q86" s="663"/>
      <c r="R86" s="663"/>
      <c r="S86" s="663"/>
      <c r="T86" s="663"/>
      <c r="U86" s="663"/>
      <c r="V86" s="214"/>
      <c r="W86" s="209"/>
      <c r="X86" s="214"/>
      <c r="Y86" s="494"/>
      <c r="AA86">
        <f t="shared" si="9"/>
        <v>64</v>
      </c>
    </row>
    <row r="87" spans="1:27" x14ac:dyDescent="0.25">
      <c r="A87" s="464" t="str">
        <f t="shared" ca="1" si="8"/>
        <v>IE5 / 65</v>
      </c>
      <c r="B87" s="98" t="str">
        <f ca="1">OFFSET(Sprachen!A443,0,'Informazioni generali'!$B$4-1,1,1)</f>
        <v xml:space="preserve">Totale costi del capitale computabili </v>
      </c>
      <c r="C87" s="467" t="s">
        <v>24</v>
      </c>
      <c r="D87" s="526">
        <f>D86+D78</f>
        <v>0</v>
      </c>
      <c r="E87" s="245"/>
      <c r="F87" s="245"/>
      <c r="G87" s="245"/>
      <c r="H87" s="656"/>
      <c r="I87" s="657"/>
      <c r="J87" s="657"/>
      <c r="K87" s="657"/>
      <c r="L87" s="657"/>
      <c r="M87" s="657"/>
      <c r="N87" s="657"/>
      <c r="O87" s="657"/>
      <c r="P87" s="658"/>
      <c r="Q87" s="663"/>
      <c r="R87" s="663"/>
      <c r="S87" s="663"/>
      <c r="T87" s="663"/>
      <c r="U87" s="663"/>
      <c r="V87" s="346"/>
      <c r="W87" s="207"/>
      <c r="X87" s="346" t="s">
        <v>179</v>
      </c>
      <c r="Y87" s="472" t="s">
        <v>428</v>
      </c>
      <c r="AA87">
        <f t="shared" si="9"/>
        <v>65</v>
      </c>
    </row>
    <row r="88" spans="1:27" ht="15.5" x14ac:dyDescent="0.35">
      <c r="A88" s="483"/>
      <c r="B88" s="484"/>
      <c r="C88" s="484"/>
      <c r="D88" s="484"/>
      <c r="E88" s="484"/>
      <c r="F88" s="484"/>
      <c r="G88" s="484"/>
      <c r="H88" s="484"/>
      <c r="I88" s="484"/>
      <c r="J88" s="484"/>
      <c r="K88" s="484"/>
      <c r="L88" s="484"/>
      <c r="M88" s="484"/>
      <c r="N88" s="484"/>
      <c r="O88" s="484"/>
      <c r="P88" s="484"/>
      <c r="Q88" s="484"/>
      <c r="R88" s="484"/>
      <c r="S88" s="484"/>
      <c r="T88" s="484"/>
      <c r="U88" s="484"/>
      <c r="V88" s="484"/>
      <c r="W88" s="485"/>
      <c r="X88" s="484"/>
      <c r="Y88" s="484"/>
    </row>
    <row r="89" spans="1:27" ht="26" x14ac:dyDescent="0.25">
      <c r="A89" s="464"/>
      <c r="B89" s="487" t="str">
        <f ca="1">OFFSET(Sprachen!A444,0,'Informazioni generali'!$B$4-1,1,1)</f>
        <v>B3. Abgaben und Steuern</v>
      </c>
      <c r="C89" s="467"/>
      <c r="D89" s="529"/>
      <c r="E89" s="530"/>
      <c r="F89" s="530"/>
      <c r="G89" s="530"/>
      <c r="H89" s="648" t="str">
        <f ca="1">L76</f>
        <v>Commenti UFE</v>
      </c>
      <c r="I89" s="648"/>
      <c r="J89" s="648"/>
      <c r="K89" s="648"/>
      <c r="L89" s="648"/>
      <c r="M89" s="677" t="str">
        <f ca="1">Q76</f>
        <v>Commenti richiedente</v>
      </c>
      <c r="N89" s="677"/>
      <c r="O89" s="677"/>
      <c r="P89" s="677"/>
      <c r="Q89" s="677"/>
      <c r="R89" s="677"/>
      <c r="S89" s="677"/>
      <c r="T89" s="677"/>
      <c r="U89" s="677"/>
      <c r="V89" s="454" t="str">
        <f ca="1">V76</f>
        <v>Esame plausiblità</v>
      </c>
      <c r="W89" s="454" t="str">
        <f ca="1">W76</f>
        <v>Osservazioni plausibilità</v>
      </c>
      <c r="X89" s="454" t="str">
        <f ca="1">X76</f>
        <v>Esame materiale</v>
      </c>
      <c r="Y89" s="454" t="str">
        <f ca="1">Y76</f>
        <v>Commenti esame materiale</v>
      </c>
    </row>
    <row r="90" spans="1:27" ht="25" x14ac:dyDescent="0.25">
      <c r="A90" s="464" t="str">
        <f t="shared" ref="A90:A102" ca="1" si="10">CONCATENATE($A$2," / ",AA90)</f>
        <v>IE5 / 66</v>
      </c>
      <c r="B90" s="98" t="str">
        <f ca="1">OFFSET(Sprachen!A445,0,'Informazioni generali'!$B$4-1,1,1)</f>
        <v xml:space="preserve">Ricavo non realizzato per la fornitura d'energia a titolo gratuito o a un canone ridotto </v>
      </c>
      <c r="C90" s="467" t="s">
        <v>24</v>
      </c>
      <c r="D90" s="116"/>
      <c r="E90" s="531"/>
      <c r="F90" s="531"/>
      <c r="G90" s="531"/>
      <c r="H90" s="646"/>
      <c r="I90" s="646"/>
      <c r="J90" s="646"/>
      <c r="K90" s="646"/>
      <c r="L90" s="646"/>
      <c r="M90" s="586"/>
      <c r="N90" s="586"/>
      <c r="O90" s="586"/>
      <c r="P90" s="586"/>
      <c r="Q90" s="586"/>
      <c r="R90" s="586"/>
      <c r="S90" s="586"/>
      <c r="T90" s="586"/>
      <c r="U90" s="586"/>
      <c r="V90" s="346"/>
      <c r="W90" s="207"/>
      <c r="X90" s="346" t="s">
        <v>179</v>
      </c>
      <c r="Y90" s="44"/>
      <c r="AA90">
        <f>AA87+1</f>
        <v>66</v>
      </c>
    </row>
    <row r="91" spans="1:27" x14ac:dyDescent="0.25">
      <c r="A91" s="464" t="str">
        <f t="shared" ca="1" si="10"/>
        <v>IE5 / 67</v>
      </c>
      <c r="B91" s="98" t="str">
        <f ca="1">OFFSET(Sprachen!A446,0,'Informazioni generali'!$B$4-1,1,1)</f>
        <v>Oneri per prestazioni in concessione</v>
      </c>
      <c r="C91" s="467" t="s">
        <v>24</v>
      </c>
      <c r="D91" s="116"/>
      <c r="E91" s="531"/>
      <c r="F91" s="531"/>
      <c r="G91" s="531"/>
      <c r="H91" s="646" t="str">
        <f ca="1">OFFSET(Sprachen!A506,0,'Informazioni generali'!$B$4-1,1,1)</f>
        <v>Da considerare</v>
      </c>
      <c r="I91" s="646"/>
      <c r="J91" s="646"/>
      <c r="K91" s="646"/>
      <c r="L91" s="646"/>
      <c r="M91" s="586"/>
      <c r="N91" s="586"/>
      <c r="O91" s="586"/>
      <c r="P91" s="586"/>
      <c r="Q91" s="586"/>
      <c r="R91" s="586"/>
      <c r="S91" s="586"/>
      <c r="T91" s="586"/>
      <c r="U91" s="586"/>
      <c r="V91" s="346"/>
      <c r="W91" s="207"/>
      <c r="X91" s="346" t="s">
        <v>179</v>
      </c>
      <c r="Y91" s="44"/>
      <c r="AA91">
        <f t="shared" ref="AA91:AA99" si="11">AA90+1</f>
        <v>67</v>
      </c>
    </row>
    <row r="92" spans="1:27" x14ac:dyDescent="0.25">
      <c r="A92" s="464" t="str">
        <f t="shared" ca="1" si="10"/>
        <v>IE5 / 68</v>
      </c>
      <c r="B92" s="98" t="str">
        <f ca="1">OFFSET(Sprachen!A447,0,'Informazioni generali'!$B$4-1,1,1)</f>
        <v>Imposte sull'utile società partner</v>
      </c>
      <c r="C92" s="467" t="s">
        <v>24</v>
      </c>
      <c r="D92" s="116"/>
      <c r="E92" s="515"/>
      <c r="F92" s="515"/>
      <c r="G92" s="515"/>
      <c r="H92" s="646" t="str">
        <f ca="1">OFFSET(Sprachen!A507,0,'Informazioni generali'!$B$4-1,1,1)</f>
        <v xml:space="preserve">Non è computabile. È indicato esclusivamente per motivi di completezza. </v>
      </c>
      <c r="I92" s="646"/>
      <c r="J92" s="646"/>
      <c r="K92" s="646"/>
      <c r="L92" s="646"/>
      <c r="M92" s="586"/>
      <c r="N92" s="586"/>
      <c r="O92" s="586"/>
      <c r="P92" s="586"/>
      <c r="Q92" s="586"/>
      <c r="R92" s="586"/>
      <c r="S92" s="586"/>
      <c r="T92" s="586"/>
      <c r="U92" s="586"/>
      <c r="V92" s="346"/>
      <c r="W92" s="207"/>
      <c r="X92" s="346" t="s">
        <v>179</v>
      </c>
      <c r="Y92" s="44"/>
      <c r="AA92">
        <f t="shared" si="11"/>
        <v>68</v>
      </c>
    </row>
    <row r="93" spans="1:27" ht="49.5" customHeight="1" x14ac:dyDescent="0.25">
      <c r="A93" s="464" t="str">
        <f t="shared" ca="1" si="10"/>
        <v>IE5 / 69</v>
      </c>
      <c r="B93" s="98" t="str">
        <f ca="1">OFFSET(Sprachen!A448,0,'Informazioni generali'!$B$4-1,1,1)</f>
        <v>Imposte sull'utile computabili ai sensi dell'articolo 90 OPEn</v>
      </c>
      <c r="C93" s="467" t="s">
        <v>24</v>
      </c>
      <c r="D93" s="116"/>
      <c r="E93" s="531"/>
      <c r="F93" s="531"/>
      <c r="G93" s="531"/>
      <c r="H93" s="649" t="str">
        <f ca="1">OFFSET(Sprachen!A508,0,'Informazioni generali'!$B$4-1,1,1)</f>
        <v>Se si ritiene che le imposte sull'utile debbano essere computabili, si prega di allegare la motivazione per la quale sussistono degli utili effettivi nonostante la differenza tra costi di produzione e prezzi di mercato.</v>
      </c>
      <c r="I93" s="649"/>
      <c r="J93" s="649"/>
      <c r="K93" s="649"/>
      <c r="L93" s="649"/>
      <c r="M93" s="586"/>
      <c r="N93" s="586"/>
      <c r="O93" s="586"/>
      <c r="P93" s="586"/>
      <c r="Q93" s="586"/>
      <c r="R93" s="586"/>
      <c r="S93" s="586"/>
      <c r="T93" s="586"/>
      <c r="U93" s="586"/>
      <c r="V93" s="346"/>
      <c r="W93" s="207"/>
      <c r="X93" s="346" t="s">
        <v>179</v>
      </c>
      <c r="Y93" s="44"/>
      <c r="AA93">
        <f t="shared" si="11"/>
        <v>69</v>
      </c>
    </row>
    <row r="94" spans="1:27" x14ac:dyDescent="0.25">
      <c r="A94" s="464" t="str">
        <f t="shared" ca="1" si="10"/>
        <v>IE5 / 70</v>
      </c>
      <c r="B94" s="98" t="str">
        <f ca="1">OFFSET(Sprachen!A449,0,'Informazioni generali'!$B$4-1,1,1)</f>
        <v>Imposte sul capitale</v>
      </c>
      <c r="C94" s="467" t="s">
        <v>24</v>
      </c>
      <c r="D94" s="118"/>
      <c r="E94" s="515"/>
      <c r="F94" s="515"/>
      <c r="G94" s="515"/>
      <c r="H94" s="646"/>
      <c r="I94" s="646"/>
      <c r="J94" s="646"/>
      <c r="K94" s="646"/>
      <c r="L94" s="646"/>
      <c r="M94" s="586"/>
      <c r="N94" s="586"/>
      <c r="O94" s="586"/>
      <c r="P94" s="586"/>
      <c r="Q94" s="586"/>
      <c r="R94" s="586"/>
      <c r="S94" s="586"/>
      <c r="T94" s="586"/>
      <c r="U94" s="586"/>
      <c r="V94" s="346"/>
      <c r="W94" s="207"/>
      <c r="X94" s="346" t="s">
        <v>179</v>
      </c>
      <c r="Y94" s="44"/>
      <c r="AA94">
        <f t="shared" si="11"/>
        <v>70</v>
      </c>
    </row>
    <row r="95" spans="1:27" x14ac:dyDescent="0.25">
      <c r="A95" s="464" t="str">
        <f t="shared" ca="1" si="10"/>
        <v>IE5 / 71</v>
      </c>
      <c r="B95" s="98" t="str">
        <f ca="1">OFFSET(Sprachen!A450,0,'Informazioni generali'!$B$4-1,1,1)</f>
        <v>Altre imposte computabili</v>
      </c>
      <c r="C95" s="467" t="s">
        <v>24</v>
      </c>
      <c r="D95" s="116"/>
      <c r="E95" s="531"/>
      <c r="F95" s="531"/>
      <c r="G95" s="531"/>
      <c r="H95" s="664" t="str">
        <f ca="1">OFFSET(Sprachen!A509,0,'Informazioni generali'!$B$4-1,1,1)</f>
        <v>Imposte sugli immobili. Altre imposte.</v>
      </c>
      <c r="I95" s="664"/>
      <c r="J95" s="664"/>
      <c r="K95" s="664"/>
      <c r="L95" s="664"/>
      <c r="M95" s="586"/>
      <c r="N95" s="586"/>
      <c r="O95" s="586"/>
      <c r="P95" s="586"/>
      <c r="Q95" s="586"/>
      <c r="R95" s="586"/>
      <c r="S95" s="586"/>
      <c r="T95" s="586"/>
      <c r="U95" s="586"/>
      <c r="V95" s="346"/>
      <c r="W95" s="207"/>
      <c r="X95" s="346" t="s">
        <v>179</v>
      </c>
      <c r="Y95" s="44"/>
      <c r="AA95">
        <f t="shared" si="11"/>
        <v>71</v>
      </c>
    </row>
    <row r="96" spans="1:27" ht="25" x14ac:dyDescent="0.25">
      <c r="A96" s="464" t="str">
        <f t="shared" ca="1" si="10"/>
        <v>IE5 / 72</v>
      </c>
      <c r="B96" s="98" t="str">
        <f ca="1">OFFSET(Sprachen!A451,0,'Informazioni generali'!$B$4-1,1,1)</f>
        <v>Canoni d'acqua (incluse le imposte sugli impianti idroelettrici e altre tasse equivalenti)</v>
      </c>
      <c r="C96" s="467" t="s">
        <v>24</v>
      </c>
      <c r="D96" s="116"/>
      <c r="E96" s="515"/>
      <c r="F96" s="515"/>
      <c r="G96" s="515"/>
      <c r="H96" s="646"/>
      <c r="I96" s="646"/>
      <c r="J96" s="646"/>
      <c r="K96" s="646"/>
      <c r="L96" s="646"/>
      <c r="M96" s="586"/>
      <c r="N96" s="586"/>
      <c r="O96" s="586"/>
      <c r="P96" s="586"/>
      <c r="Q96" s="586"/>
      <c r="R96" s="586"/>
      <c r="S96" s="586"/>
      <c r="T96" s="586"/>
      <c r="U96" s="586"/>
      <c r="V96" s="346"/>
      <c r="W96" s="207"/>
      <c r="X96" s="346" t="s">
        <v>179</v>
      </c>
      <c r="Y96" s="44"/>
      <c r="AA96">
        <f t="shared" si="11"/>
        <v>72</v>
      </c>
    </row>
    <row r="97" spans="1:27" ht="13" x14ac:dyDescent="0.25">
      <c r="A97" s="464" t="str">
        <f t="shared" ca="1" si="10"/>
        <v>IE5 / 73</v>
      </c>
      <c r="B97" s="98" t="str">
        <f ca="1">OFFSET(Sprachen!A452,0,'Informazioni generali'!$B$4-1,1,1)</f>
        <v>Totale tasse e imposte</v>
      </c>
      <c r="C97" s="467" t="s">
        <v>24</v>
      </c>
      <c r="D97" s="388">
        <f>D90+D91+D93+D94+D95+D96</f>
        <v>0</v>
      </c>
      <c r="E97" s="251"/>
      <c r="F97" s="251"/>
      <c r="G97" s="251"/>
      <c r="H97" s="647"/>
      <c r="I97" s="647"/>
      <c r="J97" s="647"/>
      <c r="K97" s="647"/>
      <c r="L97" s="647"/>
      <c r="M97" s="586"/>
      <c r="N97" s="586"/>
      <c r="O97" s="586"/>
      <c r="P97" s="586"/>
      <c r="Q97" s="586"/>
      <c r="R97" s="586"/>
      <c r="S97" s="586"/>
      <c r="T97" s="586"/>
      <c r="U97" s="586"/>
      <c r="V97" s="532"/>
      <c r="W97" s="533"/>
      <c r="X97" s="532"/>
      <c r="Y97" s="532"/>
      <c r="AA97">
        <f t="shared" si="11"/>
        <v>73</v>
      </c>
    </row>
    <row r="98" spans="1:27" x14ac:dyDescent="0.25">
      <c r="A98" s="464" t="str">
        <f t="shared" ca="1" si="10"/>
        <v>IE5 / 74</v>
      </c>
      <c r="B98" s="98" t="str">
        <f ca="1">OFFSET(Sprachen!A453,0,'Informazioni generali'!$B$4-1,1,1)</f>
        <v>Utile d’esercizio annuale</v>
      </c>
      <c r="C98" s="467" t="s">
        <v>24</v>
      </c>
      <c r="D98" s="116"/>
      <c r="E98" s="534"/>
      <c r="F98" s="534"/>
      <c r="G98" s="534"/>
      <c r="H98" s="664" t="str">
        <f ca="1">OFFSET(Sprachen!A510,0,'Informazioni generali'!$B$4-1,1,1)</f>
        <v xml:space="preserve">Non è computabile. È indicato esclusivamente per motivi di completezza. </v>
      </c>
      <c r="I98" s="664"/>
      <c r="J98" s="664"/>
      <c r="K98" s="664"/>
      <c r="L98" s="664"/>
      <c r="M98" s="586"/>
      <c r="N98" s="586"/>
      <c r="O98" s="586"/>
      <c r="P98" s="586"/>
      <c r="Q98" s="586"/>
      <c r="R98" s="586"/>
      <c r="S98" s="586"/>
      <c r="T98" s="586"/>
      <c r="U98" s="586"/>
      <c r="V98" s="346"/>
      <c r="W98" s="207"/>
      <c r="X98" s="346" t="s">
        <v>179</v>
      </c>
      <c r="Y98" s="44"/>
      <c r="AA98">
        <f t="shared" si="11"/>
        <v>74</v>
      </c>
    </row>
    <row r="99" spans="1:27" x14ac:dyDescent="0.25">
      <c r="A99" s="464" t="str">
        <f t="shared" ca="1" si="10"/>
        <v>IE5 / 75</v>
      </c>
      <c r="B99" s="98" t="str">
        <f ca="1">OFFSET(Sprachen!A454,0,'Informazioni generali'!$B$4-1,1,1)</f>
        <v>Totale costi di produzione computabili</v>
      </c>
      <c r="C99" s="467" t="s">
        <v>24</v>
      </c>
      <c r="D99" s="111">
        <f ca="1">D74+D87+D97</f>
        <v>0</v>
      </c>
      <c r="E99" s="252"/>
      <c r="F99" s="252"/>
      <c r="G99" s="252"/>
      <c r="H99" s="646"/>
      <c r="I99" s="646"/>
      <c r="J99" s="646"/>
      <c r="K99" s="646"/>
      <c r="L99" s="646"/>
      <c r="M99" s="586"/>
      <c r="N99" s="586"/>
      <c r="O99" s="586"/>
      <c r="P99" s="586"/>
      <c r="Q99" s="586"/>
      <c r="R99" s="586"/>
      <c r="S99" s="586"/>
      <c r="T99" s="586"/>
      <c r="U99" s="586"/>
      <c r="V99" s="532"/>
      <c r="W99" s="533"/>
      <c r="X99" s="532"/>
      <c r="Y99" s="532"/>
      <c r="AA99">
        <f t="shared" si="11"/>
        <v>75</v>
      </c>
    </row>
    <row r="100" spans="1:27" x14ac:dyDescent="0.25">
      <c r="A100" s="464" t="str">
        <f t="shared" ca="1" si="10"/>
        <v>IE5 / 76</v>
      </c>
      <c r="B100" s="98" t="str">
        <f ca="1">OFFSET(Sprachen!A455,0,'Informazioni generali'!$B$4-1,1,1)</f>
        <v>Totale costi di produzione specifici</v>
      </c>
      <c r="C100" s="467" t="s">
        <v>38</v>
      </c>
      <c r="D100" s="535">
        <f ca="1">IFERROR(D99*100/(D36*1000000),0)</f>
        <v>0</v>
      </c>
      <c r="E100" s="536"/>
      <c r="F100" s="536"/>
      <c r="G100" s="536"/>
      <c r="H100" s="646"/>
      <c r="I100" s="646"/>
      <c r="J100" s="646"/>
      <c r="K100" s="646"/>
      <c r="L100" s="646"/>
      <c r="M100" s="586"/>
      <c r="N100" s="586"/>
      <c r="O100" s="586"/>
      <c r="P100" s="586"/>
      <c r="Q100" s="586"/>
      <c r="R100" s="586"/>
      <c r="S100" s="586"/>
      <c r="T100" s="586"/>
      <c r="U100" s="586"/>
      <c r="V100" s="346"/>
      <c r="W100" s="207"/>
      <c r="X100" s="346" t="s">
        <v>179</v>
      </c>
      <c r="Y100" s="472" t="s">
        <v>428</v>
      </c>
      <c r="AA100">
        <f>AA99+1</f>
        <v>76</v>
      </c>
    </row>
    <row r="101" spans="1:27" ht="15.75" hidden="1" customHeight="1" x14ac:dyDescent="0.25">
      <c r="A101" s="464" t="str">
        <f t="shared" ca="1" si="10"/>
        <v>IE5 / 76-G</v>
      </c>
      <c r="B101" s="98" t="str">
        <f ca="1">OFFSET(Sprachen!A456,0,'Informazioni generali'!$B$4-1,1,1)</f>
        <v>Totale costi di produzione specifici</v>
      </c>
      <c r="C101" s="467" t="s">
        <v>38</v>
      </c>
      <c r="D101" s="537"/>
      <c r="E101" s="538"/>
      <c r="F101" s="538"/>
      <c r="G101" s="538"/>
      <c r="H101" s="646"/>
      <c r="I101" s="646"/>
      <c r="J101" s="646"/>
      <c r="K101" s="646"/>
      <c r="L101" s="646"/>
      <c r="M101" s="586"/>
      <c r="N101" s="586"/>
      <c r="O101" s="586"/>
      <c r="P101" s="586"/>
      <c r="Q101" s="586"/>
      <c r="R101" s="586"/>
      <c r="S101" s="586"/>
      <c r="T101" s="586"/>
      <c r="U101" s="586"/>
      <c r="V101" s="346"/>
      <c r="W101" s="207"/>
      <c r="X101" s="346"/>
      <c r="Y101" s="472"/>
      <c r="AA101" s="463" t="s">
        <v>531</v>
      </c>
    </row>
    <row r="102" spans="1:27" x14ac:dyDescent="0.25">
      <c r="A102" s="464" t="str">
        <f t="shared" ca="1" si="10"/>
        <v>IE5 / 77</v>
      </c>
      <c r="B102" s="98" t="str">
        <f ca="1">OFFSET(Sprachen!A457,0,'Informazioni generali'!$B$4-1,1,1)</f>
        <v>Costi di produzione (quota del richiedente)</v>
      </c>
      <c r="C102" s="467" t="s">
        <v>24</v>
      </c>
      <c r="D102" s="539">
        <f ca="1">D99*D40</f>
        <v>0</v>
      </c>
      <c r="E102" s="540"/>
      <c r="F102" s="540"/>
      <c r="G102" s="540"/>
      <c r="H102" s="646"/>
      <c r="I102" s="646"/>
      <c r="J102" s="646"/>
      <c r="K102" s="646"/>
      <c r="L102" s="646"/>
      <c r="M102" s="586"/>
      <c r="N102" s="586"/>
      <c r="O102" s="586"/>
      <c r="P102" s="586"/>
      <c r="Q102" s="586"/>
      <c r="R102" s="586"/>
      <c r="S102" s="586"/>
      <c r="T102" s="586"/>
      <c r="U102" s="586"/>
      <c r="V102" s="214"/>
      <c r="W102" s="209"/>
      <c r="X102" s="214"/>
      <c r="Y102" s="214"/>
      <c r="AA102">
        <f>AA100+1</f>
        <v>77</v>
      </c>
    </row>
    <row r="103" spans="1:27" x14ac:dyDescent="0.25">
      <c r="A103" s="456"/>
      <c r="B103" s="541"/>
      <c r="C103" s="541"/>
      <c r="D103"/>
      <c r="E103"/>
      <c r="F103"/>
      <c r="G103"/>
      <c r="H103"/>
      <c r="I103"/>
    </row>
    <row r="104" spans="1:27" ht="15.5" x14ac:dyDescent="0.35">
      <c r="A104" s="542"/>
      <c r="B104" s="543"/>
      <c r="C104" s="543"/>
      <c r="D104" s="544"/>
      <c r="E104" s="545"/>
      <c r="F104" s="545"/>
      <c r="G104" s="545"/>
      <c r="H104"/>
      <c r="I104"/>
    </row>
    <row r="105" spans="1:27" ht="18" x14ac:dyDescent="0.3">
      <c r="A105" s="546" t="str">
        <f ca="1">OFFSET(Sprachen!A458,0,'Informazioni generali'!$B$4-1,1,1)</f>
        <v>C. Ricavi</v>
      </c>
      <c r="B105" s="546"/>
      <c r="C105" s="467"/>
      <c r="D105" s="467"/>
      <c r="E105" s="468"/>
      <c r="F105" s="468"/>
      <c r="G105" s="468"/>
      <c r="J105" s="357"/>
      <c r="M105" s="93"/>
    </row>
    <row r="106" spans="1:27" ht="13" x14ac:dyDescent="0.3">
      <c r="A106" s="464" t="str">
        <f ca="1">CONCATENATE($A$2," / ",AA106)</f>
        <v>IE5 / 78</v>
      </c>
      <c r="B106" s="467" t="str">
        <f ca="1">OFFSET(Sprachen!A471,0,'Informazioni generali'!$B$4-1,1,1)</f>
        <v>Ricavi del mercato day-ahead</v>
      </c>
      <c r="C106" s="467" t="s">
        <v>24</v>
      </c>
      <c r="D106" s="258" t="str">
        <f ca="1">IFERROR(D124+D125,"")</f>
        <v/>
      </c>
      <c r="E106" s="254"/>
      <c r="F106" s="254"/>
      <c r="G106" s="254"/>
      <c r="H106" s="10"/>
      <c r="M106" s="93"/>
      <c r="AA106">
        <f>AA102+1</f>
        <v>78</v>
      </c>
    </row>
    <row r="107" spans="1:27" x14ac:dyDescent="0.25">
      <c r="A107" s="464" t="str">
        <f ca="1">CONCATENATE($A$2," / ",AA107)</f>
        <v>IE5 / 79</v>
      </c>
      <c r="B107" s="467" t="str">
        <f ca="1">OFFSET(Sprachen!A460,0,'Informazioni generali'!$B$4-1,1,1)</f>
        <v>Ricavi di riferimento specifici</v>
      </c>
      <c r="C107" s="467" t="s">
        <v>38</v>
      </c>
      <c r="D107" s="259">
        <f ca="1">IFERROR((D124+D125)*100/(D36*10^6),0)</f>
        <v>0</v>
      </c>
      <c r="E107" s="255"/>
      <c r="F107" s="255"/>
      <c r="G107" s="255"/>
      <c r="AA107">
        <f>AA106+1</f>
        <v>79</v>
      </c>
    </row>
    <row r="108" spans="1:27" hidden="1" x14ac:dyDescent="0.25">
      <c r="A108" s="464" t="str">
        <f ca="1">CONCATENATE($A$2," / ",AA108)</f>
        <v>IE5 / 79-G</v>
      </c>
      <c r="B108" s="467" t="str">
        <f ca="1">OFFSET(Sprachen!A461,0,'Informazioni generali'!$B$4-1,1,1)</f>
        <v>Ricavi di riferimento specifici</v>
      </c>
      <c r="C108" s="467" t="s">
        <v>38</v>
      </c>
      <c r="D108" s="282"/>
      <c r="E108" s="255"/>
      <c r="F108" s="255"/>
      <c r="G108" s="255"/>
      <c r="AA108" s="463" t="s">
        <v>525</v>
      </c>
    </row>
    <row r="109" spans="1:27" x14ac:dyDescent="0.25">
      <c r="A109" s="464" t="str">
        <f ca="1">CONCATENATE($A$2," / ",AA109)</f>
        <v>IE5 / 80</v>
      </c>
      <c r="B109" s="467" t="str">
        <f ca="1">OFFSET(Sprachen!A462,0,'Informazioni generali'!$B$4-1,1,1)</f>
        <v>Ricavi totali (quota richiedente)</v>
      </c>
      <c r="C109" s="467" t="s">
        <v>24</v>
      </c>
      <c r="D109" s="258" t="str">
        <f ca="1">IFERROR(D106*D40,"")</f>
        <v/>
      </c>
      <c r="E109" s="255"/>
      <c r="F109" s="255"/>
      <c r="G109" s="255"/>
      <c r="AA109">
        <v>80</v>
      </c>
    </row>
    <row r="110" spans="1:27" ht="15.5" x14ac:dyDescent="0.35">
      <c r="A110" s="542"/>
      <c r="B110" s="543"/>
      <c r="C110" s="543"/>
      <c r="D110" s="544"/>
      <c r="E110" s="547"/>
      <c r="F110" s="547"/>
      <c r="G110" s="547"/>
      <c r="H110" s="548"/>
      <c r="I110" s="448"/>
      <c r="J110" s="448"/>
      <c r="K110" s="448"/>
      <c r="L110" s="448"/>
      <c r="M110" s="448"/>
      <c r="N110" s="448"/>
      <c r="O110" s="448"/>
      <c r="P110" s="448"/>
      <c r="Q110" s="448"/>
    </row>
    <row r="111" spans="1:27" ht="18" x14ac:dyDescent="0.25">
      <c r="A111" s="549" t="str">
        <f ca="1">OFFSET(Sprachen!A463,0,'Informazioni generali'!$B$4-1,1,1)</f>
        <v xml:space="preserve">D. Costi di produzione non coperti </v>
      </c>
      <c r="C111" s="465"/>
      <c r="D111" s="550"/>
      <c r="E111" s="468"/>
      <c r="F111" s="468"/>
      <c r="G111" s="468"/>
    </row>
    <row r="112" spans="1:27" x14ac:dyDescent="0.25">
      <c r="A112" s="464" t="str">
        <f ca="1">CONCATENATE($A$2," / ",AA112)</f>
        <v>IE5 / 81</v>
      </c>
      <c r="B112" s="467" t="str">
        <f ca="1">OFFSET(Sprachen!A464,0,'Informazioni generali'!$B$4-1,1,1)</f>
        <v>Costi di produzione non coperti</v>
      </c>
      <c r="C112" s="467" t="s">
        <v>24</v>
      </c>
      <c r="D112" s="539" t="str">
        <f ca="1">IFERROR(D99-D106,"")</f>
        <v/>
      </c>
      <c r="E112" s="551"/>
      <c r="F112" s="551"/>
      <c r="G112" s="551"/>
      <c r="AA112">
        <f>AA109+1</f>
        <v>81</v>
      </c>
    </row>
    <row r="113" spans="1:27" x14ac:dyDescent="0.25">
      <c r="A113" s="464" t="str">
        <f ca="1">CONCATENATE($A$2," / ",AA113)</f>
        <v>IE5 / 82</v>
      </c>
      <c r="B113" s="467" t="str">
        <f ca="1">OFFSET(Sprachen!A465,0,'Informazioni generali'!$B$4-1,1,1)</f>
        <v>Costi di produzione non coperti specifici</v>
      </c>
      <c r="C113" s="467" t="s">
        <v>38</v>
      </c>
      <c r="D113" s="259">
        <f ca="1">D100-D107</f>
        <v>0</v>
      </c>
      <c r="E113" s="536"/>
      <c r="F113" s="536"/>
      <c r="G113" s="536"/>
      <c r="I113" s="552"/>
      <c r="AA113">
        <f>AA112+1</f>
        <v>82</v>
      </c>
    </row>
    <row r="114" spans="1:27" x14ac:dyDescent="0.25">
      <c r="A114" s="464" t="str">
        <f ca="1">CONCATENATE($A$2," / ",AA114)</f>
        <v>IE5 / 83</v>
      </c>
      <c r="B114" s="467" t="str">
        <f ca="1">OFFSET(Sprachen!A466,0,'Informazioni generali'!$B$4-1,1,1)</f>
        <v>Costi di produzione non coperti decurtati</v>
      </c>
      <c r="C114" s="467" t="s">
        <v>38</v>
      </c>
      <c r="D114" s="259">
        <f ca="1">MIN(1,D113)</f>
        <v>0</v>
      </c>
      <c r="E114" s="536"/>
      <c r="F114" s="536"/>
      <c r="G114" s="536"/>
      <c r="I114" s="552"/>
      <c r="AA114">
        <f>AA113+1</f>
        <v>83</v>
      </c>
    </row>
    <row r="115" spans="1:27" ht="28.5" customHeight="1" x14ac:dyDescent="0.35">
      <c r="A115" s="464" t="str">
        <f ca="1">CONCATENATE($A$2," / ",AA115)</f>
        <v>IE5 / 84</v>
      </c>
      <c r="B115" s="98" t="str">
        <f ca="1">OFFSET(Sprachen!A467,0,'Informazioni generali'!$B$4-1,1,1)</f>
        <v>Costi di produzione non coperti quota del richiedente</v>
      </c>
      <c r="C115" s="467" t="s">
        <v>24</v>
      </c>
      <c r="D115" s="111" t="str">
        <f ca="1">IFERROR(D102-D109,"")</f>
        <v/>
      </c>
      <c r="E115" s="252"/>
      <c r="F115" s="252"/>
      <c r="G115" s="252"/>
      <c r="H115" s="448"/>
      <c r="I115" s="448"/>
      <c r="J115" s="448"/>
      <c r="K115" s="448"/>
      <c r="L115" s="448"/>
      <c r="M115" s="448"/>
      <c r="N115" s="448"/>
      <c r="O115" s="448"/>
      <c r="P115" s="448"/>
      <c r="R115" s="448"/>
      <c r="S115" s="448"/>
      <c r="AA115">
        <f>AA114+1</f>
        <v>84</v>
      </c>
    </row>
    <row r="116" spans="1:27" ht="15.5" x14ac:dyDescent="0.35">
      <c r="A116" s="542"/>
      <c r="B116" s="543"/>
      <c r="C116" s="543"/>
      <c r="D116" s="543"/>
      <c r="E116" s="547"/>
      <c r="F116" s="547"/>
      <c r="G116" s="547"/>
      <c r="H116" s="543"/>
      <c r="I116" s="543"/>
      <c r="J116" s="543"/>
      <c r="K116" s="543"/>
      <c r="L116" s="543"/>
      <c r="M116" s="543"/>
      <c r="N116" s="543"/>
      <c r="O116" s="543"/>
      <c r="P116" s="543"/>
      <c r="Q116" s="544"/>
      <c r="R116" s="448"/>
      <c r="S116" s="448"/>
    </row>
    <row r="117" spans="1:27" ht="18" x14ac:dyDescent="0.35">
      <c r="A117" s="553" t="str">
        <f ca="1">OFFSET(Sprachen!A468,0,'Informazioni generali'!$B$4-1,1,1)</f>
        <v>E. Ricavi del mercato di riferimento</v>
      </c>
      <c r="C117" s="554"/>
      <c r="D117" s="554"/>
      <c r="E117" s="555"/>
      <c r="F117" s="555"/>
      <c r="G117" s="555"/>
      <c r="H117" s="650" t="str">
        <f ca="1">H89</f>
        <v>Commenti UFE</v>
      </c>
      <c r="I117" s="651"/>
      <c r="J117" s="651"/>
      <c r="K117" s="651"/>
      <c r="L117" s="651"/>
      <c r="M117" s="651" t="str">
        <f ca="1">M89</f>
        <v>Commenti richiedente</v>
      </c>
      <c r="N117" s="651"/>
      <c r="O117" s="651"/>
      <c r="P117" s="651"/>
      <c r="Q117" s="651"/>
      <c r="R117" s="448"/>
      <c r="S117" s="109"/>
    </row>
    <row r="118" spans="1:27" ht="15.5" x14ac:dyDescent="0.35">
      <c r="A118" s="464" t="str">
        <f t="shared" ref="A118:A125" ca="1" si="12">CONCATENATE($A$2," / ",AA118)</f>
        <v>IE5 / 85</v>
      </c>
      <c r="B118" s="556" t="str">
        <f ca="1">OFFSET(Sprachen!A469,0,'Informazioni generali'!$B$4-1,1,1)</f>
        <v xml:space="preserve">Prezzi d'elettricità scaricati da EEX il: </v>
      </c>
      <c r="C118" s="112">
        <v>45670</v>
      </c>
      <c r="D118" s="253"/>
      <c r="E118" s="256"/>
      <c r="F118" s="256"/>
      <c r="G118" s="256"/>
      <c r="H118" s="659"/>
      <c r="I118" s="646"/>
      <c r="J118" s="646"/>
      <c r="K118" s="646"/>
      <c r="L118" s="646"/>
      <c r="M118" s="660"/>
      <c r="N118" s="661"/>
      <c r="O118" s="661"/>
      <c r="P118" s="661"/>
      <c r="Q118" s="662"/>
      <c r="R118" s="448"/>
      <c r="S118" s="448"/>
      <c r="AA118">
        <f>AA115+1</f>
        <v>85</v>
      </c>
    </row>
    <row r="119" spans="1:27" ht="15.5" x14ac:dyDescent="0.35">
      <c r="A119" s="464" t="str">
        <f t="shared" ca="1" si="12"/>
        <v>IE5 / 86</v>
      </c>
      <c r="B119" s="557" t="str">
        <f ca="1">OFFSET(Sprachen!A470,0,'Informazioni generali'!$B$4-1,1,1)</f>
        <v>Periodo d'esercizio</v>
      </c>
      <c r="C119" s="644" t="str">
        <f ca="1">IFERROR(IF($D$5="Nein/Non/No","-",INDIRECT(CONCATENATE(Input_prod_e!A2,"!")&amp;CONCATENATE(MID("CDEFGHIJKLMNOPQRSTUVWXYZ",HLOOKUP($A$2,Input_prod_e!$C$5:$AS$6,2,FALSE),1),"8"))),"")</f>
        <v/>
      </c>
      <c r="D119" s="645"/>
      <c r="E119" s="558"/>
      <c r="F119" s="558"/>
      <c r="G119" s="558"/>
      <c r="H119" s="659"/>
      <c r="I119" s="646"/>
      <c r="J119" s="646"/>
      <c r="K119" s="646"/>
      <c r="L119" s="646"/>
      <c r="M119" s="660"/>
      <c r="N119" s="661"/>
      <c r="O119" s="661"/>
      <c r="P119" s="661"/>
      <c r="Q119" s="662"/>
      <c r="R119" s="448"/>
      <c r="S119" s="448"/>
      <c r="AA119">
        <f t="shared" ref="AA119:AA124" si="13">AA118+1</f>
        <v>86</v>
      </c>
    </row>
    <row r="120" spans="1:27" ht="15.5" x14ac:dyDescent="0.35">
      <c r="A120" s="464" t="str">
        <f t="shared" ca="1" si="12"/>
        <v>IE5 / 87</v>
      </c>
      <c r="B120" s="559" t="str">
        <f ca="1">OFFSET(Sprachen!A471,0,'Informazioni generali'!$B$4-1,1,1)</f>
        <v>Ricavi del mercato day-ahead</v>
      </c>
      <c r="C120" s="287" t="s">
        <v>24</v>
      </c>
      <c r="D120" s="560" t="s">
        <v>79</v>
      </c>
      <c r="E120" s="561"/>
      <c r="F120" s="561"/>
      <c r="G120" s="561"/>
      <c r="H120" s="562" t="str">
        <f ca="1">OFFSET(Sprachen!A336,0,'Informazioni generali'!$B$4-1,1,1)</f>
        <v>Centrale 1</v>
      </c>
      <c r="I120" s="557" t="str">
        <f ca="1">OFFSET(Sprachen!A337,0,'Informazioni generali'!$B$4-1,1,1)</f>
        <v>Centrale 2</v>
      </c>
      <c r="J120" s="563" t="str">
        <f ca="1">OFFSET(Sprachen!A338,0,'Informazioni generali'!$B$4-1,1,1)</f>
        <v>Centrale 3</v>
      </c>
      <c r="K120" s="563" t="str">
        <f ca="1">OFFSET(Sprachen!A339,0,'Informazioni generali'!$B$4-1,1,1)</f>
        <v>Centrale 4</v>
      </c>
      <c r="L120" s="563" t="str">
        <f ca="1">OFFSET(Sprachen!A340,0,'Informazioni generali'!$B$4-1,1,1)</f>
        <v>Centrale 5</v>
      </c>
      <c r="M120" s="563" t="str">
        <f ca="1">OFFSET(Sprachen!A341,0,'Informazioni generali'!$B$4-1,1,1)</f>
        <v>Centrale 6</v>
      </c>
      <c r="N120" s="563" t="str">
        <f ca="1">OFFSET(Sprachen!A342,0,'Informazioni generali'!$B$4-1,1,1)</f>
        <v>Centrale 7</v>
      </c>
      <c r="O120" s="563" t="str">
        <f ca="1">OFFSET(Sprachen!A343,0,'Informazioni generali'!$B$4-1,1,1)</f>
        <v>Centrale 8</v>
      </c>
      <c r="P120" s="563" t="str">
        <f ca="1">OFFSET(Sprachen!A344,0,'Informazioni generali'!$B$4-1,1,1)</f>
        <v>Centrale 9</v>
      </c>
      <c r="Q120" s="563" t="str">
        <f ca="1">OFFSET(Sprachen!A345,0,'Informazioni generali'!$B$4-1,1,1)</f>
        <v>Centrale 10</v>
      </c>
      <c r="R120" s="448"/>
      <c r="S120" s="448"/>
      <c r="AA120">
        <f t="shared" si="13"/>
        <v>87</v>
      </c>
    </row>
    <row r="121" spans="1:27" ht="15.5" x14ac:dyDescent="0.35">
      <c r="A121" s="464" t="str">
        <f t="shared" ca="1" si="12"/>
        <v>IE5 / 88</v>
      </c>
      <c r="B121" s="743" t="str">
        <f ca="1">OFFSET(Sprachen!A472,0,'Informazioni generali'!$B$4-1,1,1)</f>
        <v>Tutte le centrali</v>
      </c>
      <c r="C121" s="744"/>
      <c r="D121" s="358">
        <f ca="1">+SUM(H121:Q121)</f>
        <v>0</v>
      </c>
      <c r="E121" s="359"/>
      <c r="F121" s="359"/>
      <c r="G121" s="359"/>
      <c r="H121" s="360" t="str">
        <f ca="1">IFERROR(IF($D$5="Nein/Non/No","-",VLOOKUP(H$120,Input_prod_e!$A$33:$AA$42,HLOOKUP($A$2,Input_prod_e!$C$5:$AS$6,2,FALSE)+2,FALSE)),"")</f>
        <v/>
      </c>
      <c r="I121" s="360" t="str">
        <f ca="1">IFERROR(IF($D$5="Nein/Non/No","-",VLOOKUP(I$120,Input_prod_e!$A$33:$AA$42,HLOOKUP($A$2,Input_prod_e!$C$5:$AS$6,2,FALSE)+2,FALSE)),"")</f>
        <v/>
      </c>
      <c r="J121" s="360" t="str">
        <f ca="1">IFERROR(IF($D$5="Nein/Non/No","-",VLOOKUP(J$120,Input_prod_e!$A$33:$AA$42,HLOOKUP($A$2,Input_prod_e!$C$5:$AS$6,2,FALSE)+2,FALSE)),"")</f>
        <v/>
      </c>
      <c r="K121" s="360" t="str">
        <f ca="1">IFERROR(IF($D$5="Nein/Non/No","-",VLOOKUP(K$120,Input_prod_e!$A$33:$AA$42,HLOOKUP($A$2,Input_prod_e!$C$5:$AS$6,2,FALSE)+2,FALSE)),"")</f>
        <v/>
      </c>
      <c r="L121" s="360" t="str">
        <f ca="1">IFERROR(IF($D$5="Nein/Non/No","-",VLOOKUP(L$120,Input_prod_e!$A$33:$AA$42,HLOOKUP($A$2,Input_prod_e!$C$5:$AS$6,2,FALSE)+2,FALSE)),"")</f>
        <v/>
      </c>
      <c r="M121" s="360" t="str">
        <f ca="1">IFERROR(IF($D$5="Nein/Non/No","-",VLOOKUP(M$120,Input_prod_e!$A$33:$AA$42,HLOOKUP($A$2,Input_prod_e!$C$5:$AS$6,2,FALSE)+2,FALSE)),"")</f>
        <v/>
      </c>
      <c r="N121" s="360" t="str">
        <f ca="1">IFERROR(IF($D$5="Nein/Non/No","-",VLOOKUP(N$120,Input_prod_e!$A$33:$AA$42,HLOOKUP($A$2,Input_prod_e!$C$5:$AS$6,2,FALSE)+2,FALSE)),"")</f>
        <v/>
      </c>
      <c r="O121" s="360" t="str">
        <f ca="1">IFERROR(IF($D$5="Nein/Non/No","-",VLOOKUP(O$120,Input_prod_e!$A$33:$AA$42,HLOOKUP($A$2,Input_prod_e!$C$5:$AS$6,2,FALSE)+2,FALSE)),"")</f>
        <v/>
      </c>
      <c r="P121" s="360" t="str">
        <f ca="1">IFERROR(IF($D$5="Nein/Non/No","-",VLOOKUP(P$120,Input_prod_e!$A$33:$AA$42,HLOOKUP($A$2,Input_prod_e!$C$5:$AS$6,2,FALSE)+2,FALSE)),"")</f>
        <v/>
      </c>
      <c r="Q121" s="360" t="str">
        <f ca="1">IFERROR(IF($D$5="Nein/Non/No","-",VLOOKUP(Q$120,Input_prod_e!$A$33:$AA$42,HLOOKUP($A$2,Input_prod_e!$C$5:$AS$6,2,FALSE)+2,FALSE)),"")</f>
        <v/>
      </c>
      <c r="R121" s="448"/>
      <c r="S121" s="564"/>
      <c r="AA121">
        <f t="shared" si="13"/>
        <v>88</v>
      </c>
    </row>
    <row r="122" spans="1:27" ht="30" customHeight="1" x14ac:dyDescent="0.35">
      <c r="A122" s="464" t="str">
        <f t="shared" ca="1" si="12"/>
        <v>IE5 / 89</v>
      </c>
      <c r="B122" s="743" t="str">
        <f ca="1">OFFSET(Sprachen!A473,0,'Informazioni generali'!$B$4-1,1,1)</f>
        <v>Dedotti gli impianti non collegati sul piano idraulico o ottimizzati nell'insieme</v>
      </c>
      <c r="C122" s="744"/>
      <c r="D122" s="358">
        <f>+SUM(H122:Q122)</f>
        <v>0</v>
      </c>
      <c r="E122" s="359"/>
      <c r="F122" s="359"/>
      <c r="G122" s="359"/>
      <c r="H122" s="360">
        <f>+IF(OR(H50="Nein",H50="Non",H50="No"),-H121,0)</f>
        <v>0</v>
      </c>
      <c r="I122" s="360">
        <f t="shared" ref="I122:Q122" si="14">+IF(OR(I50="Nein",I50="Non",I50="No"),-I121,0)</f>
        <v>0</v>
      </c>
      <c r="J122" s="360">
        <f t="shared" si="14"/>
        <v>0</v>
      </c>
      <c r="K122" s="360">
        <f t="shared" si="14"/>
        <v>0</v>
      </c>
      <c r="L122" s="360">
        <f t="shared" si="14"/>
        <v>0</v>
      </c>
      <c r="M122" s="360">
        <f t="shared" si="14"/>
        <v>0</v>
      </c>
      <c r="N122" s="360">
        <f t="shared" si="14"/>
        <v>0</v>
      </c>
      <c r="O122" s="360">
        <f t="shared" si="14"/>
        <v>0</v>
      </c>
      <c r="P122" s="360">
        <f t="shared" si="14"/>
        <v>0</v>
      </c>
      <c r="Q122" s="360">
        <f t="shared" si="14"/>
        <v>0</v>
      </c>
      <c r="R122" s="448"/>
      <c r="S122" s="109"/>
      <c r="AA122">
        <f t="shared" si="13"/>
        <v>89</v>
      </c>
    </row>
    <row r="123" spans="1:27" ht="16" thickBot="1" x14ac:dyDescent="0.4">
      <c r="A123" s="464" t="str">
        <f t="shared" ca="1" si="12"/>
        <v>IE5 / 90</v>
      </c>
      <c r="B123" s="743" t="str">
        <f ca="1">OFFSET(Sprachen!A474,0,'Informazioni generali'!$B$4-1,1,1)</f>
        <v>Dedotti gli impianti RIC</v>
      </c>
      <c r="C123" s="744"/>
      <c r="D123" s="361">
        <f>+SUM(H123:Q123)</f>
        <v>0</v>
      </c>
      <c r="E123" s="359"/>
      <c r="F123" s="359"/>
      <c r="G123" s="359"/>
      <c r="H123" s="360">
        <f>+IF(OR(H56="Ja",H56="Oui",H56="Si"),IF(OR(H50="Ja",H50="Oui",H50="Si"),-H121,0),0)</f>
        <v>0</v>
      </c>
      <c r="I123" s="360">
        <f t="shared" ref="I123:Q123" si="15">+IF(OR(I56="Ja",I56="Oui",I56="Si"),IF(OR(I50="Ja",I50="Oui",I50="Si"),-I121,0),0)</f>
        <v>0</v>
      </c>
      <c r="J123" s="360">
        <f t="shared" si="15"/>
        <v>0</v>
      </c>
      <c r="K123" s="360">
        <f t="shared" si="15"/>
        <v>0</v>
      </c>
      <c r="L123" s="360">
        <f t="shared" si="15"/>
        <v>0</v>
      </c>
      <c r="M123" s="360">
        <f t="shared" si="15"/>
        <v>0</v>
      </c>
      <c r="N123" s="360">
        <f t="shared" si="15"/>
        <v>0</v>
      </c>
      <c r="O123" s="360">
        <f t="shared" si="15"/>
        <v>0</v>
      </c>
      <c r="P123" s="360">
        <f t="shared" si="15"/>
        <v>0</v>
      </c>
      <c r="Q123" s="360">
        <f t="shared" si="15"/>
        <v>0</v>
      </c>
      <c r="R123" s="448"/>
      <c r="S123" s="109"/>
      <c r="AA123">
        <f t="shared" si="13"/>
        <v>90</v>
      </c>
    </row>
    <row r="124" spans="1:27" ht="26.25" customHeight="1" thickBot="1" x14ac:dyDescent="0.4">
      <c r="A124" s="462" t="str">
        <f t="shared" ca="1" si="12"/>
        <v>IE5 / 91</v>
      </c>
      <c r="B124" s="745" t="str">
        <f ca="1">+CONCATENATE(OFFSET(Sprachen!A475,0,'Informazioni generali'!$B$4-1,1,1)," ",IF(D13=0,"",D13))</f>
        <v>Ricavi del mercato day-ahead per l'impianto  IE5</v>
      </c>
      <c r="C124" s="746"/>
      <c r="D124" s="362">
        <f ca="1">IFERROR(+MAX(SUM(D121:D123),0),"")</f>
        <v>0</v>
      </c>
      <c r="E124" s="363"/>
      <c r="F124" s="363"/>
      <c r="G124" s="364"/>
      <c r="H124" s="360">
        <f ca="1">+IF(H121&lt;0,H121,MAX(SUM(H121:H123),0))</f>
        <v>0</v>
      </c>
      <c r="I124" s="360">
        <f t="shared" ref="I124:Q124" ca="1" si="16">+IF(I121&lt;0,I121,MAX(SUM(I121:I123),0))</f>
        <v>0</v>
      </c>
      <c r="J124" s="360">
        <f t="shared" ca="1" si="16"/>
        <v>0</v>
      </c>
      <c r="K124" s="360">
        <f t="shared" ca="1" si="16"/>
        <v>0</v>
      </c>
      <c r="L124" s="360">
        <f t="shared" ca="1" si="16"/>
        <v>0</v>
      </c>
      <c r="M124" s="360">
        <f t="shared" ca="1" si="16"/>
        <v>0</v>
      </c>
      <c r="N124" s="360">
        <f t="shared" ca="1" si="16"/>
        <v>0</v>
      </c>
      <c r="O124" s="360">
        <f t="shared" ca="1" si="16"/>
        <v>0</v>
      </c>
      <c r="P124" s="360">
        <f t="shared" ca="1" si="16"/>
        <v>0</v>
      </c>
      <c r="Q124" s="360">
        <f t="shared" ca="1" si="16"/>
        <v>0</v>
      </c>
      <c r="R124" s="448"/>
      <c r="S124" s="448"/>
      <c r="AA124">
        <f t="shared" si="13"/>
        <v>91</v>
      </c>
    </row>
    <row r="125" spans="1:27" ht="27.4" customHeight="1" thickBot="1" x14ac:dyDescent="0.4">
      <c r="A125" s="462" t="str">
        <f t="shared" ca="1" si="12"/>
        <v>IE5 / 92</v>
      </c>
      <c r="B125" s="745" t="str">
        <f ca="1">+CONCATENATE(OFFSET(Sprachen!A476,0,'Informazioni generali'!$B$4-1,1,1)," ",IF(D13=0,"",D13))</f>
        <v>Ricavi GO, riserva invernale, PSRS e mercato a termine IE5</v>
      </c>
      <c r="C125" s="746"/>
      <c r="D125" s="362" t="str" cm="1">
        <f t="array" aca="1" ref="D125" ca="1">IFERROR(INDIRECT(CONCATENATE(Input_prod_e!A2,"!")&amp;CONCATENATE(MID("CDEFGHIJKLMNOPQRSTUVWXYZ",HLOOKUP($A$2,Input_prod_e!$C$5:$AS$6,2,FALSE),1),"68")),"")</f>
        <v/>
      </c>
      <c r="E125" s="365"/>
      <c r="F125" s="365"/>
      <c r="G125" s="365"/>
      <c r="R125" s="448"/>
      <c r="S125" s="448"/>
      <c r="AA125">
        <v>92</v>
      </c>
    </row>
    <row r="126" spans="1:27" ht="15.5" x14ac:dyDescent="0.35">
      <c r="R126" s="448"/>
      <c r="S126" s="448"/>
    </row>
    <row r="127" spans="1:27" ht="15.5" x14ac:dyDescent="0.35">
      <c r="R127" s="448"/>
      <c r="S127" s="448"/>
    </row>
    <row r="128" spans="1:27" ht="15.5" x14ac:dyDescent="0.35">
      <c r="D128" s="565"/>
      <c r="R128" s="448"/>
      <c r="S128" s="448"/>
    </row>
    <row r="129" spans="18:19" ht="15.5" x14ac:dyDescent="0.35">
      <c r="R129" s="448"/>
      <c r="S129" s="448"/>
    </row>
    <row r="130" spans="18:19" ht="15.5" x14ac:dyDescent="0.35">
      <c r="R130" s="448"/>
      <c r="S130" s="448"/>
    </row>
    <row r="131" spans="18:19" ht="15.5" x14ac:dyDescent="0.35">
      <c r="R131" s="448"/>
      <c r="S131" s="448"/>
    </row>
  </sheetData>
  <sheetProtection algorithmName="SHA-512" hashValue="lq4+/sLGrRTMMWfY3Sl/2i0zXBUhr7GLrZ5ErK9FR43JO0CXp84FfeR84IjUiHFE9iplMkUaAge1N1RJnSo1tw==" saltValue="2N0rk7GfqfSuHFFjnuTShQ==" spinCount="100000" sheet="1" objects="1" scenarios="1"/>
  <protectedRanges>
    <protectedRange sqref="C5 H6:J7 L6:N7 P6:R7 T6:U7 L15 B14:B15 D18:D24 D26 D31:D32 D34:D35 D38:D40 D42 D44:D45 M13:U45 H49:Q53 H56:Q59 T48:U59 D64:D65 D69:D73 K67:L72 M62:U74 D77:K79 D80:D83" name="Eingabe"/>
  </protectedRanges>
  <mergeCells count="206">
    <mergeCell ref="B121:C121"/>
    <mergeCell ref="B122:C122"/>
    <mergeCell ref="B123:C123"/>
    <mergeCell ref="B124:C124"/>
    <mergeCell ref="B125:C125"/>
    <mergeCell ref="H117:L117"/>
    <mergeCell ref="M117:Q117"/>
    <mergeCell ref="H118:L118"/>
    <mergeCell ref="M118:Q118"/>
    <mergeCell ref="C119:D119"/>
    <mergeCell ref="H119:L119"/>
    <mergeCell ref="M119:Q119"/>
    <mergeCell ref="H100:L100"/>
    <mergeCell ref="M100:U100"/>
    <mergeCell ref="H101:L101"/>
    <mergeCell ref="M101:U101"/>
    <mergeCell ref="H102:L102"/>
    <mergeCell ref="M102:U102"/>
    <mergeCell ref="H97:L97"/>
    <mergeCell ref="M97:U97"/>
    <mergeCell ref="H98:L98"/>
    <mergeCell ref="M98:U98"/>
    <mergeCell ref="H99:L99"/>
    <mergeCell ref="M99:U99"/>
    <mergeCell ref="H94:L94"/>
    <mergeCell ref="M94:U94"/>
    <mergeCell ref="H95:L95"/>
    <mergeCell ref="M95:U95"/>
    <mergeCell ref="H96:L96"/>
    <mergeCell ref="M96:U96"/>
    <mergeCell ref="H91:L91"/>
    <mergeCell ref="M91:U91"/>
    <mergeCell ref="H92:L92"/>
    <mergeCell ref="M92:U92"/>
    <mergeCell ref="H93:L93"/>
    <mergeCell ref="M93:U93"/>
    <mergeCell ref="H87:P87"/>
    <mergeCell ref="Q87:U87"/>
    <mergeCell ref="H89:L89"/>
    <mergeCell ref="M89:U89"/>
    <mergeCell ref="H90:L90"/>
    <mergeCell ref="M90:U90"/>
    <mergeCell ref="H84:P84"/>
    <mergeCell ref="Q84:U84"/>
    <mergeCell ref="H85:P85"/>
    <mergeCell ref="Q85:U85"/>
    <mergeCell ref="H86:P86"/>
    <mergeCell ref="Q86:U86"/>
    <mergeCell ref="L81:P81"/>
    <mergeCell ref="Q81:U81"/>
    <mergeCell ref="L82:P82"/>
    <mergeCell ref="Q82:U82"/>
    <mergeCell ref="H83:P83"/>
    <mergeCell ref="Q83:U83"/>
    <mergeCell ref="M74:U74"/>
    <mergeCell ref="L76:P76"/>
    <mergeCell ref="Q76:U76"/>
    <mergeCell ref="L77:P79"/>
    <mergeCell ref="Q77:U79"/>
    <mergeCell ref="L80:P80"/>
    <mergeCell ref="Q80:U80"/>
    <mergeCell ref="I73:J73"/>
    <mergeCell ref="K73:L73"/>
    <mergeCell ref="M72:U72"/>
    <mergeCell ref="I74:J74"/>
    <mergeCell ref="K74:L74"/>
    <mergeCell ref="M73:U73"/>
    <mergeCell ref="M69:U69"/>
    <mergeCell ref="M70:U70"/>
    <mergeCell ref="M71:U71"/>
    <mergeCell ref="H70:H72"/>
    <mergeCell ref="I70:J72"/>
    <mergeCell ref="K70:L72"/>
    <mergeCell ref="H64:L65"/>
    <mergeCell ref="M64:U64"/>
    <mergeCell ref="M65:U65"/>
    <mergeCell ref="H66:L66"/>
    <mergeCell ref="M66:U66"/>
    <mergeCell ref="H67:H69"/>
    <mergeCell ref="I67:J69"/>
    <mergeCell ref="K67:L69"/>
    <mergeCell ref="M67:U67"/>
    <mergeCell ref="M68:U68"/>
    <mergeCell ref="H61:L61"/>
    <mergeCell ref="M61:U61"/>
    <mergeCell ref="H62:L62"/>
    <mergeCell ref="M62:U62"/>
    <mergeCell ref="H63:L63"/>
    <mergeCell ref="M63:U63"/>
    <mergeCell ref="R57:S57"/>
    <mergeCell ref="T57:U57"/>
    <mergeCell ref="R58:S58"/>
    <mergeCell ref="T58:U58"/>
    <mergeCell ref="R59:S59"/>
    <mergeCell ref="T59:U59"/>
    <mergeCell ref="R53:S53"/>
    <mergeCell ref="T53:U53"/>
    <mergeCell ref="R54:S55"/>
    <mergeCell ref="T54:U54"/>
    <mergeCell ref="T55:U55"/>
    <mergeCell ref="R56:S56"/>
    <mergeCell ref="T56:U56"/>
    <mergeCell ref="R50:S50"/>
    <mergeCell ref="T50:U50"/>
    <mergeCell ref="R51:S51"/>
    <mergeCell ref="T51:U51"/>
    <mergeCell ref="R52:S52"/>
    <mergeCell ref="T52:U52"/>
    <mergeCell ref="H45:L45"/>
    <mergeCell ref="M45:U45"/>
    <mergeCell ref="R47:S47"/>
    <mergeCell ref="R48:S48"/>
    <mergeCell ref="T48:U48"/>
    <mergeCell ref="R49:S49"/>
    <mergeCell ref="T49:U49"/>
    <mergeCell ref="H42:L42"/>
    <mergeCell ref="M42:U42"/>
    <mergeCell ref="H43:L43"/>
    <mergeCell ref="M43:U43"/>
    <mergeCell ref="H44:L44"/>
    <mergeCell ref="M44:U44"/>
    <mergeCell ref="H39:L39"/>
    <mergeCell ref="M39:U39"/>
    <mergeCell ref="H40:L40"/>
    <mergeCell ref="M40:U40"/>
    <mergeCell ref="H41:L41"/>
    <mergeCell ref="M41:U41"/>
    <mergeCell ref="H36:L36"/>
    <mergeCell ref="M36:U36"/>
    <mergeCell ref="H37:L37"/>
    <mergeCell ref="M37:U37"/>
    <mergeCell ref="H38:L38"/>
    <mergeCell ref="M38:U38"/>
    <mergeCell ref="H33:L33"/>
    <mergeCell ref="M33:U33"/>
    <mergeCell ref="H34:L34"/>
    <mergeCell ref="M34:U34"/>
    <mergeCell ref="H35:L35"/>
    <mergeCell ref="M35:U35"/>
    <mergeCell ref="H30:L30"/>
    <mergeCell ref="M30:U30"/>
    <mergeCell ref="H31:L31"/>
    <mergeCell ref="M31:U31"/>
    <mergeCell ref="H32:L32"/>
    <mergeCell ref="M32:U32"/>
    <mergeCell ref="H27:L27"/>
    <mergeCell ref="M27:U27"/>
    <mergeCell ref="H28:L28"/>
    <mergeCell ref="M28:U28"/>
    <mergeCell ref="H29:L29"/>
    <mergeCell ref="M29:U29"/>
    <mergeCell ref="H24:L24"/>
    <mergeCell ref="M24:U24"/>
    <mergeCell ref="H25:L25"/>
    <mergeCell ref="M25:U25"/>
    <mergeCell ref="H26:L26"/>
    <mergeCell ref="M26:U26"/>
    <mergeCell ref="H20:L20"/>
    <mergeCell ref="M20:U20"/>
    <mergeCell ref="H21:L22"/>
    <mergeCell ref="M21:U21"/>
    <mergeCell ref="M22:U22"/>
    <mergeCell ref="H23:L23"/>
    <mergeCell ref="M23:U23"/>
    <mergeCell ref="B17:C17"/>
    <mergeCell ref="H17:L17"/>
    <mergeCell ref="M17:U17"/>
    <mergeCell ref="H18:L18"/>
    <mergeCell ref="M18:U18"/>
    <mergeCell ref="H19:L19"/>
    <mergeCell ref="M19:U19"/>
    <mergeCell ref="V13:V15"/>
    <mergeCell ref="W13:W15"/>
    <mergeCell ref="X13:X15"/>
    <mergeCell ref="Y13:Y15"/>
    <mergeCell ref="H15:K15"/>
    <mergeCell ref="B16:C16"/>
    <mergeCell ref="H16:L16"/>
    <mergeCell ref="M16:U16"/>
    <mergeCell ref="B12:D12"/>
    <mergeCell ref="E12:G12"/>
    <mergeCell ref="H12:L12"/>
    <mergeCell ref="M12:U12"/>
    <mergeCell ref="A13:A15"/>
    <mergeCell ref="C13:C15"/>
    <mergeCell ref="D13:D15"/>
    <mergeCell ref="H13:L14"/>
    <mergeCell ref="M13:U15"/>
    <mergeCell ref="B7:C7"/>
    <mergeCell ref="H7:J7"/>
    <mergeCell ref="L7:N7"/>
    <mergeCell ref="P7:R7"/>
    <mergeCell ref="T7:U7"/>
    <mergeCell ref="B8:C8"/>
    <mergeCell ref="H8:J8"/>
    <mergeCell ref="L8:N8"/>
    <mergeCell ref="H5:U5"/>
    <mergeCell ref="B6:C6"/>
    <mergeCell ref="D6:D7"/>
    <mergeCell ref="H6:J6"/>
    <mergeCell ref="K6:K7"/>
    <mergeCell ref="L6:N6"/>
    <mergeCell ref="O6:O7"/>
    <mergeCell ref="P6:R6"/>
    <mergeCell ref="S6:S7"/>
    <mergeCell ref="T6:U6"/>
  </mergeCells>
  <conditionalFormatting sqref="X13 X16:X25 X27:X30 X33 X36:X37 X46 X54:X55 X60 X75 X84:X86 X88 X97 X99 X101:X102">
    <cfRule type="containsText" dxfId="863" priority="141" operator="containsText" text="nicht i.O.">
      <formula>NOT(ISERROR(SEARCH("nicht i.O.",X13)))</formula>
    </cfRule>
    <cfRule type="containsText" dxfId="862" priority="142" operator="containsText" text="in Abklärung">
      <formula>NOT(ISERROR(SEARCH("in Abklärung",X13)))</formula>
    </cfRule>
    <cfRule type="containsText" dxfId="861" priority="143" operator="containsText" text="i.O.">
      <formula>NOT(ISERROR(SEARCH("i.O.",X13)))</formula>
    </cfRule>
    <cfRule type="containsText" dxfId="860" priority="144" operator="containsText" text="korrigiert">
      <formula>NOT(ISERROR(SEARCH("korrigiert",X13)))</formula>
    </cfRule>
  </conditionalFormatting>
  <conditionalFormatting sqref="V16:V25 V27:V30 V33 V36:V37 V46 V54:V55 V60 V75 V84:V86 V88 V97 V99 V101:V102">
    <cfRule type="containsText" dxfId="859" priority="137" operator="containsText" text="nicht i.O.">
      <formula>NOT(ISERROR(SEARCH("nicht i.O.",V16)))</formula>
    </cfRule>
    <cfRule type="containsText" dxfId="858" priority="138" operator="containsText" text="in Abklärung">
      <formula>NOT(ISERROR(SEARCH("in Abklärung",V16)))</formula>
    </cfRule>
    <cfRule type="containsText" dxfId="857" priority="139" operator="containsText" text="i.O.">
      <formula>NOT(ISERROR(SEARCH("i.O.",V16)))</formula>
    </cfRule>
    <cfRule type="containsText" dxfId="856" priority="140" operator="containsText" text="korrigiert">
      <formula>NOT(ISERROR(SEARCH("korrigiert",V16)))</formula>
    </cfRule>
  </conditionalFormatting>
  <conditionalFormatting sqref="X26">
    <cfRule type="containsText" dxfId="855" priority="133" operator="containsText" text="nicht i.O.">
      <formula>NOT(ISERROR(SEARCH("nicht i.O.",X26)))</formula>
    </cfRule>
    <cfRule type="containsText" dxfId="854" priority="134" operator="containsText" text="in Abklärung">
      <formula>NOT(ISERROR(SEARCH("in Abklärung",X26)))</formula>
    </cfRule>
    <cfRule type="containsText" dxfId="853" priority="135" operator="containsText" text="i.O.">
      <formula>NOT(ISERROR(SEARCH("i.O.",X26)))</formula>
    </cfRule>
    <cfRule type="containsText" dxfId="852" priority="136" operator="containsText" text="korrigiert">
      <formula>NOT(ISERROR(SEARCH("korrigiert",X26)))</formula>
    </cfRule>
  </conditionalFormatting>
  <conditionalFormatting sqref="V26">
    <cfRule type="containsText" dxfId="851" priority="129" operator="containsText" text="nicht i.O.">
      <formula>NOT(ISERROR(SEARCH("nicht i.O.",V26)))</formula>
    </cfRule>
    <cfRule type="containsText" dxfId="850" priority="130" operator="containsText" text="in Abklärung">
      <formula>NOT(ISERROR(SEARCH("in Abklärung",V26)))</formula>
    </cfRule>
    <cfRule type="containsText" dxfId="849" priority="131" operator="containsText" text="i.O.">
      <formula>NOT(ISERROR(SEARCH("i.O.",V26)))</formula>
    </cfRule>
    <cfRule type="containsText" dxfId="848" priority="132" operator="containsText" text="korrigiert">
      <formula>NOT(ISERROR(SEARCH("korrigiert",V26)))</formula>
    </cfRule>
  </conditionalFormatting>
  <conditionalFormatting sqref="X31">
    <cfRule type="containsText" dxfId="847" priority="125" operator="containsText" text="nicht i.O.">
      <formula>NOT(ISERROR(SEARCH("nicht i.O.",X31)))</formula>
    </cfRule>
    <cfRule type="containsText" dxfId="846" priority="126" operator="containsText" text="in Abklärung">
      <formula>NOT(ISERROR(SEARCH("in Abklärung",X31)))</formula>
    </cfRule>
    <cfRule type="containsText" dxfId="845" priority="127" operator="containsText" text="i.O.">
      <formula>NOT(ISERROR(SEARCH("i.O.",X31)))</formula>
    </cfRule>
    <cfRule type="containsText" dxfId="844" priority="128" operator="containsText" text="korrigiert">
      <formula>NOT(ISERROR(SEARCH("korrigiert",X31)))</formula>
    </cfRule>
  </conditionalFormatting>
  <conditionalFormatting sqref="V31">
    <cfRule type="containsText" dxfId="843" priority="121" operator="containsText" text="nicht i.O.">
      <formula>NOT(ISERROR(SEARCH("nicht i.O.",V31)))</formula>
    </cfRule>
    <cfRule type="containsText" dxfId="842" priority="122" operator="containsText" text="in Abklärung">
      <formula>NOT(ISERROR(SEARCH("in Abklärung",V31)))</formula>
    </cfRule>
    <cfRule type="containsText" dxfId="841" priority="123" operator="containsText" text="i.O.">
      <formula>NOT(ISERROR(SEARCH("i.O.",V31)))</formula>
    </cfRule>
    <cfRule type="containsText" dxfId="840" priority="124" operator="containsText" text="korrigiert">
      <formula>NOT(ISERROR(SEARCH("korrigiert",V31)))</formula>
    </cfRule>
  </conditionalFormatting>
  <conditionalFormatting sqref="X32">
    <cfRule type="containsText" dxfId="839" priority="117" operator="containsText" text="nicht i.O.">
      <formula>NOT(ISERROR(SEARCH("nicht i.O.",X32)))</formula>
    </cfRule>
    <cfRule type="containsText" dxfId="838" priority="118" operator="containsText" text="in Abklärung">
      <formula>NOT(ISERROR(SEARCH("in Abklärung",X32)))</formula>
    </cfRule>
    <cfRule type="containsText" dxfId="837" priority="119" operator="containsText" text="i.O.">
      <formula>NOT(ISERROR(SEARCH("i.O.",X32)))</formula>
    </cfRule>
    <cfRule type="containsText" dxfId="836" priority="120" operator="containsText" text="korrigiert">
      <formula>NOT(ISERROR(SEARCH("korrigiert",X32)))</formula>
    </cfRule>
  </conditionalFormatting>
  <conditionalFormatting sqref="V32">
    <cfRule type="containsText" dxfId="835" priority="113" operator="containsText" text="nicht i.O.">
      <formula>NOT(ISERROR(SEARCH("nicht i.O.",V32)))</formula>
    </cfRule>
    <cfRule type="containsText" dxfId="834" priority="114" operator="containsText" text="in Abklärung">
      <formula>NOT(ISERROR(SEARCH("in Abklärung",V32)))</formula>
    </cfRule>
    <cfRule type="containsText" dxfId="833" priority="115" operator="containsText" text="i.O.">
      <formula>NOT(ISERROR(SEARCH("i.O.",V32)))</formula>
    </cfRule>
    <cfRule type="containsText" dxfId="832" priority="116" operator="containsText" text="korrigiert">
      <formula>NOT(ISERROR(SEARCH("korrigiert",V32)))</formula>
    </cfRule>
  </conditionalFormatting>
  <conditionalFormatting sqref="X34">
    <cfRule type="containsText" dxfId="831" priority="109" operator="containsText" text="nicht i.O.">
      <formula>NOT(ISERROR(SEARCH("nicht i.O.",X34)))</formula>
    </cfRule>
    <cfRule type="containsText" dxfId="830" priority="110" operator="containsText" text="in Abklärung">
      <formula>NOT(ISERROR(SEARCH("in Abklärung",X34)))</formula>
    </cfRule>
    <cfRule type="containsText" dxfId="829" priority="111" operator="containsText" text="i.O.">
      <formula>NOT(ISERROR(SEARCH("i.O.",X34)))</formula>
    </cfRule>
    <cfRule type="containsText" dxfId="828" priority="112" operator="containsText" text="korrigiert">
      <formula>NOT(ISERROR(SEARCH("korrigiert",X34)))</formula>
    </cfRule>
  </conditionalFormatting>
  <conditionalFormatting sqref="V34">
    <cfRule type="containsText" dxfId="827" priority="105" operator="containsText" text="nicht i.O.">
      <formula>NOT(ISERROR(SEARCH("nicht i.O.",V34)))</formula>
    </cfRule>
    <cfRule type="containsText" dxfId="826" priority="106" operator="containsText" text="in Abklärung">
      <formula>NOT(ISERROR(SEARCH("in Abklärung",V34)))</formula>
    </cfRule>
    <cfRule type="containsText" dxfId="825" priority="107" operator="containsText" text="i.O.">
      <formula>NOT(ISERROR(SEARCH("i.O.",V34)))</formula>
    </cfRule>
    <cfRule type="containsText" dxfId="824" priority="108" operator="containsText" text="korrigiert">
      <formula>NOT(ISERROR(SEARCH("korrigiert",V34)))</formula>
    </cfRule>
  </conditionalFormatting>
  <conditionalFormatting sqref="X35">
    <cfRule type="containsText" dxfId="823" priority="101" operator="containsText" text="nicht i.O.">
      <formula>NOT(ISERROR(SEARCH("nicht i.O.",X35)))</formula>
    </cfRule>
    <cfRule type="containsText" dxfId="822" priority="102" operator="containsText" text="in Abklärung">
      <formula>NOT(ISERROR(SEARCH("in Abklärung",X35)))</formula>
    </cfRule>
    <cfRule type="containsText" dxfId="821" priority="103" operator="containsText" text="i.O.">
      <formula>NOT(ISERROR(SEARCH("i.O.",X35)))</formula>
    </cfRule>
    <cfRule type="containsText" dxfId="820" priority="104" operator="containsText" text="korrigiert">
      <formula>NOT(ISERROR(SEARCH("korrigiert",X35)))</formula>
    </cfRule>
  </conditionalFormatting>
  <conditionalFormatting sqref="V35">
    <cfRule type="containsText" dxfId="819" priority="97" operator="containsText" text="nicht i.O.">
      <formula>NOT(ISERROR(SEARCH("nicht i.O.",V35)))</formula>
    </cfRule>
    <cfRule type="containsText" dxfId="818" priority="98" operator="containsText" text="in Abklärung">
      <formula>NOT(ISERROR(SEARCH("in Abklärung",V35)))</formula>
    </cfRule>
    <cfRule type="containsText" dxfId="817" priority="99" operator="containsText" text="i.O.">
      <formula>NOT(ISERROR(SEARCH("i.O.",V35)))</formula>
    </cfRule>
    <cfRule type="containsText" dxfId="816" priority="100" operator="containsText" text="korrigiert">
      <formula>NOT(ISERROR(SEARCH("korrigiert",V35)))</formula>
    </cfRule>
  </conditionalFormatting>
  <conditionalFormatting sqref="X38">
    <cfRule type="containsText" dxfId="815" priority="93" operator="containsText" text="nicht i.O.">
      <formula>NOT(ISERROR(SEARCH("nicht i.O.",X38)))</formula>
    </cfRule>
    <cfRule type="containsText" dxfId="814" priority="94" operator="containsText" text="in Abklärung">
      <formula>NOT(ISERROR(SEARCH("in Abklärung",X38)))</formula>
    </cfRule>
    <cfRule type="containsText" dxfId="813" priority="95" operator="containsText" text="i.O.">
      <formula>NOT(ISERROR(SEARCH("i.O.",X38)))</formula>
    </cfRule>
    <cfRule type="containsText" dxfId="812" priority="96" operator="containsText" text="korrigiert">
      <formula>NOT(ISERROR(SEARCH("korrigiert",X38)))</formula>
    </cfRule>
  </conditionalFormatting>
  <conditionalFormatting sqref="V38">
    <cfRule type="containsText" dxfId="811" priority="89" operator="containsText" text="nicht i.O.">
      <formula>NOT(ISERROR(SEARCH("nicht i.O.",V38)))</formula>
    </cfRule>
    <cfRule type="containsText" dxfId="810" priority="90" operator="containsText" text="in Abklärung">
      <formula>NOT(ISERROR(SEARCH("in Abklärung",V38)))</formula>
    </cfRule>
    <cfRule type="containsText" dxfId="809" priority="91" operator="containsText" text="i.O.">
      <formula>NOT(ISERROR(SEARCH("i.O.",V38)))</formula>
    </cfRule>
    <cfRule type="containsText" dxfId="808" priority="92" operator="containsText" text="korrigiert">
      <formula>NOT(ISERROR(SEARCH("korrigiert",V38)))</formula>
    </cfRule>
  </conditionalFormatting>
  <conditionalFormatting sqref="X39">
    <cfRule type="containsText" dxfId="807" priority="85" operator="containsText" text="nicht i.O.">
      <formula>NOT(ISERROR(SEARCH("nicht i.O.",X39)))</formula>
    </cfRule>
    <cfRule type="containsText" dxfId="806" priority="86" operator="containsText" text="in Abklärung">
      <formula>NOT(ISERROR(SEARCH("in Abklärung",X39)))</formula>
    </cfRule>
    <cfRule type="containsText" dxfId="805" priority="87" operator="containsText" text="i.O.">
      <formula>NOT(ISERROR(SEARCH("i.O.",X39)))</formula>
    </cfRule>
    <cfRule type="containsText" dxfId="804" priority="88" operator="containsText" text="korrigiert">
      <formula>NOT(ISERROR(SEARCH("korrigiert",X39)))</formula>
    </cfRule>
  </conditionalFormatting>
  <conditionalFormatting sqref="V39">
    <cfRule type="containsText" dxfId="803" priority="81" operator="containsText" text="nicht i.O.">
      <formula>NOT(ISERROR(SEARCH("nicht i.O.",V39)))</formula>
    </cfRule>
    <cfRule type="containsText" dxfId="802" priority="82" operator="containsText" text="in Abklärung">
      <formula>NOT(ISERROR(SEARCH("in Abklärung",V39)))</formula>
    </cfRule>
    <cfRule type="containsText" dxfId="801" priority="83" operator="containsText" text="i.O.">
      <formula>NOT(ISERROR(SEARCH("i.O.",V39)))</formula>
    </cfRule>
    <cfRule type="containsText" dxfId="800" priority="84" operator="containsText" text="korrigiert">
      <formula>NOT(ISERROR(SEARCH("korrigiert",V39)))</formula>
    </cfRule>
  </conditionalFormatting>
  <conditionalFormatting sqref="X40:X45">
    <cfRule type="containsText" dxfId="799" priority="77" operator="containsText" text="nicht i.O.">
      <formula>NOT(ISERROR(SEARCH("nicht i.O.",X40)))</formula>
    </cfRule>
    <cfRule type="containsText" dxfId="798" priority="78" operator="containsText" text="in Abklärung">
      <formula>NOT(ISERROR(SEARCH("in Abklärung",X40)))</formula>
    </cfRule>
    <cfRule type="containsText" dxfId="797" priority="79" operator="containsText" text="i.O.">
      <formula>NOT(ISERROR(SEARCH("i.O.",X40)))</formula>
    </cfRule>
    <cfRule type="containsText" dxfId="796" priority="80" operator="containsText" text="korrigiert">
      <formula>NOT(ISERROR(SEARCH("korrigiert",X40)))</formula>
    </cfRule>
  </conditionalFormatting>
  <conditionalFormatting sqref="V40:V45">
    <cfRule type="containsText" dxfId="795" priority="73" operator="containsText" text="nicht i.O.">
      <formula>NOT(ISERROR(SEARCH("nicht i.O.",V40)))</formula>
    </cfRule>
    <cfRule type="containsText" dxfId="794" priority="74" operator="containsText" text="in Abklärung">
      <formula>NOT(ISERROR(SEARCH("in Abklärung",V40)))</formula>
    </cfRule>
    <cfRule type="containsText" dxfId="793" priority="75" operator="containsText" text="i.O.">
      <formula>NOT(ISERROR(SEARCH("i.O.",V40)))</formula>
    </cfRule>
    <cfRule type="containsText" dxfId="792" priority="76" operator="containsText" text="korrigiert">
      <formula>NOT(ISERROR(SEARCH("korrigiert",V40)))</formula>
    </cfRule>
  </conditionalFormatting>
  <conditionalFormatting sqref="X48">
    <cfRule type="containsText" dxfId="791" priority="69" operator="containsText" text="nicht i.O.">
      <formula>NOT(ISERROR(SEARCH("nicht i.O.",X48)))</formula>
    </cfRule>
    <cfRule type="containsText" dxfId="790" priority="70" operator="containsText" text="in Abklärung">
      <formula>NOT(ISERROR(SEARCH("in Abklärung",X48)))</formula>
    </cfRule>
    <cfRule type="containsText" dxfId="789" priority="71" operator="containsText" text="i.O.">
      <formula>NOT(ISERROR(SEARCH("i.O.",X48)))</formula>
    </cfRule>
    <cfRule type="containsText" dxfId="788" priority="72" operator="containsText" text="korrigiert">
      <formula>NOT(ISERROR(SEARCH("korrigiert",X48)))</formula>
    </cfRule>
  </conditionalFormatting>
  <conditionalFormatting sqref="V48">
    <cfRule type="containsText" dxfId="787" priority="65" operator="containsText" text="nicht i.O.">
      <formula>NOT(ISERROR(SEARCH("nicht i.O.",V48)))</formula>
    </cfRule>
    <cfRule type="containsText" dxfId="786" priority="66" operator="containsText" text="in Abklärung">
      <formula>NOT(ISERROR(SEARCH("in Abklärung",V48)))</formula>
    </cfRule>
    <cfRule type="containsText" dxfId="785" priority="67" operator="containsText" text="i.O.">
      <formula>NOT(ISERROR(SEARCH("i.O.",V48)))</formula>
    </cfRule>
    <cfRule type="containsText" dxfId="784" priority="68" operator="containsText" text="korrigiert">
      <formula>NOT(ISERROR(SEARCH("korrigiert",V48)))</formula>
    </cfRule>
  </conditionalFormatting>
  <conditionalFormatting sqref="X49:X53">
    <cfRule type="containsText" dxfId="783" priority="61" operator="containsText" text="nicht i.O.">
      <formula>NOT(ISERROR(SEARCH("nicht i.O.",X49)))</formula>
    </cfRule>
    <cfRule type="containsText" dxfId="782" priority="62" operator="containsText" text="in Abklärung">
      <formula>NOT(ISERROR(SEARCH("in Abklärung",X49)))</formula>
    </cfRule>
    <cfRule type="containsText" dxfId="781" priority="63" operator="containsText" text="i.O.">
      <formula>NOT(ISERROR(SEARCH("i.O.",X49)))</formula>
    </cfRule>
    <cfRule type="containsText" dxfId="780" priority="64" operator="containsText" text="korrigiert">
      <formula>NOT(ISERROR(SEARCH("korrigiert",X49)))</formula>
    </cfRule>
  </conditionalFormatting>
  <conditionalFormatting sqref="V49:V53">
    <cfRule type="containsText" dxfId="779" priority="57" operator="containsText" text="nicht i.O.">
      <formula>NOT(ISERROR(SEARCH("nicht i.O.",V49)))</formula>
    </cfRule>
    <cfRule type="containsText" dxfId="778" priority="58" operator="containsText" text="in Abklärung">
      <formula>NOT(ISERROR(SEARCH("in Abklärung",V49)))</formula>
    </cfRule>
    <cfRule type="containsText" dxfId="777" priority="59" operator="containsText" text="i.O.">
      <formula>NOT(ISERROR(SEARCH("i.O.",V49)))</formula>
    </cfRule>
    <cfRule type="containsText" dxfId="776" priority="60" operator="containsText" text="korrigiert">
      <formula>NOT(ISERROR(SEARCH("korrigiert",V49)))</formula>
    </cfRule>
  </conditionalFormatting>
  <conditionalFormatting sqref="X56:X59">
    <cfRule type="containsText" dxfId="775" priority="53" operator="containsText" text="nicht i.O.">
      <formula>NOT(ISERROR(SEARCH("nicht i.O.",X56)))</formula>
    </cfRule>
    <cfRule type="containsText" dxfId="774" priority="54" operator="containsText" text="in Abklärung">
      <formula>NOT(ISERROR(SEARCH("in Abklärung",X56)))</formula>
    </cfRule>
    <cfRule type="containsText" dxfId="773" priority="55" operator="containsText" text="i.O.">
      <formula>NOT(ISERROR(SEARCH("i.O.",X56)))</formula>
    </cfRule>
    <cfRule type="containsText" dxfId="772" priority="56" operator="containsText" text="korrigiert">
      <formula>NOT(ISERROR(SEARCH("korrigiert",X56)))</formula>
    </cfRule>
  </conditionalFormatting>
  <conditionalFormatting sqref="V56:V59">
    <cfRule type="containsText" dxfId="771" priority="49" operator="containsText" text="nicht i.O.">
      <formula>NOT(ISERROR(SEARCH("nicht i.O.",V56)))</formula>
    </cfRule>
    <cfRule type="containsText" dxfId="770" priority="50" operator="containsText" text="in Abklärung">
      <formula>NOT(ISERROR(SEARCH("in Abklärung",V56)))</formula>
    </cfRule>
    <cfRule type="containsText" dxfId="769" priority="51" operator="containsText" text="i.O.">
      <formula>NOT(ISERROR(SEARCH("i.O.",V56)))</formula>
    </cfRule>
    <cfRule type="containsText" dxfId="768" priority="52" operator="containsText" text="korrigiert">
      <formula>NOT(ISERROR(SEARCH("korrigiert",V56)))</formula>
    </cfRule>
  </conditionalFormatting>
  <conditionalFormatting sqref="X62:X74">
    <cfRule type="containsText" dxfId="767" priority="45" operator="containsText" text="nicht i.O.">
      <formula>NOT(ISERROR(SEARCH("nicht i.O.",X62)))</formula>
    </cfRule>
    <cfRule type="containsText" dxfId="766" priority="46" operator="containsText" text="in Abklärung">
      <formula>NOT(ISERROR(SEARCH("in Abklärung",X62)))</formula>
    </cfRule>
    <cfRule type="containsText" dxfId="765" priority="47" operator="containsText" text="i.O.">
      <formula>NOT(ISERROR(SEARCH("i.O.",X62)))</formula>
    </cfRule>
    <cfRule type="containsText" dxfId="764" priority="48" operator="containsText" text="korrigiert">
      <formula>NOT(ISERROR(SEARCH("korrigiert",X62)))</formula>
    </cfRule>
  </conditionalFormatting>
  <conditionalFormatting sqref="V62:V74">
    <cfRule type="containsText" dxfId="763" priority="41" operator="containsText" text="nicht i.O.">
      <formula>NOT(ISERROR(SEARCH("nicht i.O.",V62)))</formula>
    </cfRule>
    <cfRule type="containsText" dxfId="762" priority="42" operator="containsText" text="in Abklärung">
      <formula>NOT(ISERROR(SEARCH("in Abklärung",V62)))</formula>
    </cfRule>
    <cfRule type="containsText" dxfId="761" priority="43" operator="containsText" text="i.O.">
      <formula>NOT(ISERROR(SEARCH("i.O.",V62)))</formula>
    </cfRule>
    <cfRule type="containsText" dxfId="760" priority="44" operator="containsText" text="korrigiert">
      <formula>NOT(ISERROR(SEARCH("korrigiert",V62)))</formula>
    </cfRule>
  </conditionalFormatting>
  <conditionalFormatting sqref="X77:X83">
    <cfRule type="containsText" dxfId="759" priority="37" operator="containsText" text="nicht i.O.">
      <formula>NOT(ISERROR(SEARCH("nicht i.O.",X77)))</formula>
    </cfRule>
    <cfRule type="containsText" dxfId="758" priority="38" operator="containsText" text="in Abklärung">
      <formula>NOT(ISERROR(SEARCH("in Abklärung",X77)))</formula>
    </cfRule>
    <cfRule type="containsText" dxfId="757" priority="39" operator="containsText" text="i.O.">
      <formula>NOT(ISERROR(SEARCH("i.O.",X77)))</formula>
    </cfRule>
    <cfRule type="containsText" dxfId="756" priority="40" operator="containsText" text="korrigiert">
      <formula>NOT(ISERROR(SEARCH("korrigiert",X77)))</formula>
    </cfRule>
  </conditionalFormatting>
  <conditionalFormatting sqref="V77:V83">
    <cfRule type="containsText" dxfId="755" priority="33" operator="containsText" text="nicht i.O.">
      <formula>NOT(ISERROR(SEARCH("nicht i.O.",V77)))</formula>
    </cfRule>
    <cfRule type="containsText" dxfId="754" priority="34" operator="containsText" text="in Abklärung">
      <formula>NOT(ISERROR(SEARCH("in Abklärung",V77)))</formula>
    </cfRule>
    <cfRule type="containsText" dxfId="753" priority="35" operator="containsText" text="i.O.">
      <formula>NOT(ISERROR(SEARCH("i.O.",V77)))</formula>
    </cfRule>
    <cfRule type="containsText" dxfId="752" priority="36" operator="containsText" text="korrigiert">
      <formula>NOT(ISERROR(SEARCH("korrigiert",V77)))</formula>
    </cfRule>
  </conditionalFormatting>
  <conditionalFormatting sqref="X87">
    <cfRule type="containsText" dxfId="751" priority="29" operator="containsText" text="nicht i.O.">
      <formula>NOT(ISERROR(SEARCH("nicht i.O.",X87)))</formula>
    </cfRule>
    <cfRule type="containsText" dxfId="750" priority="30" operator="containsText" text="in Abklärung">
      <formula>NOT(ISERROR(SEARCH("in Abklärung",X87)))</formula>
    </cfRule>
    <cfRule type="containsText" dxfId="749" priority="31" operator="containsText" text="i.O.">
      <formula>NOT(ISERROR(SEARCH("i.O.",X87)))</formula>
    </cfRule>
    <cfRule type="containsText" dxfId="748" priority="32" operator="containsText" text="korrigiert">
      <formula>NOT(ISERROR(SEARCH("korrigiert",X87)))</formula>
    </cfRule>
  </conditionalFormatting>
  <conditionalFormatting sqref="V87">
    <cfRule type="containsText" dxfId="747" priority="25" operator="containsText" text="nicht i.O.">
      <formula>NOT(ISERROR(SEARCH("nicht i.O.",V87)))</formula>
    </cfRule>
    <cfRule type="containsText" dxfId="746" priority="26" operator="containsText" text="in Abklärung">
      <formula>NOT(ISERROR(SEARCH("in Abklärung",V87)))</formula>
    </cfRule>
    <cfRule type="containsText" dxfId="745" priority="27" operator="containsText" text="i.O.">
      <formula>NOT(ISERROR(SEARCH("i.O.",V87)))</formula>
    </cfRule>
    <cfRule type="containsText" dxfId="744" priority="28" operator="containsText" text="korrigiert">
      <formula>NOT(ISERROR(SEARCH("korrigiert",V87)))</formula>
    </cfRule>
  </conditionalFormatting>
  <conditionalFormatting sqref="X90:X96">
    <cfRule type="containsText" dxfId="743" priority="21" operator="containsText" text="nicht i.O.">
      <formula>NOT(ISERROR(SEARCH("nicht i.O.",X90)))</formula>
    </cfRule>
    <cfRule type="containsText" dxfId="742" priority="22" operator="containsText" text="in Abklärung">
      <formula>NOT(ISERROR(SEARCH("in Abklärung",X90)))</formula>
    </cfRule>
    <cfRule type="containsText" dxfId="741" priority="23" operator="containsText" text="i.O.">
      <formula>NOT(ISERROR(SEARCH("i.O.",X90)))</formula>
    </cfRule>
    <cfRule type="containsText" dxfId="740" priority="24" operator="containsText" text="korrigiert">
      <formula>NOT(ISERROR(SEARCH("korrigiert",X90)))</formula>
    </cfRule>
  </conditionalFormatting>
  <conditionalFormatting sqref="V90:V96">
    <cfRule type="containsText" dxfId="739" priority="17" operator="containsText" text="nicht i.O.">
      <formula>NOT(ISERROR(SEARCH("nicht i.O.",V90)))</formula>
    </cfRule>
    <cfRule type="containsText" dxfId="738" priority="18" operator="containsText" text="in Abklärung">
      <formula>NOT(ISERROR(SEARCH("in Abklärung",V90)))</formula>
    </cfRule>
    <cfRule type="containsText" dxfId="737" priority="19" operator="containsText" text="i.O.">
      <formula>NOT(ISERROR(SEARCH("i.O.",V90)))</formula>
    </cfRule>
    <cfRule type="containsText" dxfId="736" priority="20" operator="containsText" text="korrigiert">
      <formula>NOT(ISERROR(SEARCH("korrigiert",V90)))</formula>
    </cfRule>
  </conditionalFormatting>
  <conditionalFormatting sqref="X98">
    <cfRule type="containsText" dxfId="735" priority="13" operator="containsText" text="nicht i.O.">
      <formula>NOT(ISERROR(SEARCH("nicht i.O.",X98)))</formula>
    </cfRule>
    <cfRule type="containsText" dxfId="734" priority="14" operator="containsText" text="in Abklärung">
      <formula>NOT(ISERROR(SEARCH("in Abklärung",X98)))</formula>
    </cfRule>
    <cfRule type="containsText" dxfId="733" priority="15" operator="containsText" text="i.O.">
      <formula>NOT(ISERROR(SEARCH("i.O.",X98)))</formula>
    </cfRule>
    <cfRule type="containsText" dxfId="732" priority="16" operator="containsText" text="korrigiert">
      <formula>NOT(ISERROR(SEARCH("korrigiert",X98)))</formula>
    </cfRule>
  </conditionalFormatting>
  <conditionalFormatting sqref="V98">
    <cfRule type="containsText" dxfId="731" priority="9" operator="containsText" text="nicht i.O.">
      <formula>NOT(ISERROR(SEARCH("nicht i.O.",V98)))</formula>
    </cfRule>
    <cfRule type="containsText" dxfId="730" priority="10" operator="containsText" text="in Abklärung">
      <formula>NOT(ISERROR(SEARCH("in Abklärung",V98)))</formula>
    </cfRule>
    <cfRule type="containsText" dxfId="729" priority="11" operator="containsText" text="i.O.">
      <formula>NOT(ISERROR(SEARCH("i.O.",V98)))</formula>
    </cfRule>
    <cfRule type="containsText" dxfId="728" priority="12" operator="containsText" text="korrigiert">
      <formula>NOT(ISERROR(SEARCH("korrigiert",V98)))</formula>
    </cfRule>
  </conditionalFormatting>
  <conditionalFormatting sqref="X100">
    <cfRule type="containsText" dxfId="727" priority="5" operator="containsText" text="nicht i.O.">
      <formula>NOT(ISERROR(SEARCH("nicht i.O.",X100)))</formula>
    </cfRule>
    <cfRule type="containsText" dxfId="726" priority="6" operator="containsText" text="in Abklärung">
      <formula>NOT(ISERROR(SEARCH("in Abklärung",X100)))</formula>
    </cfRule>
    <cfRule type="containsText" dxfId="725" priority="7" operator="containsText" text="i.O.">
      <formula>NOT(ISERROR(SEARCH("i.O.",X100)))</formula>
    </cfRule>
    <cfRule type="containsText" dxfId="724" priority="8" operator="containsText" text="korrigiert">
      <formula>NOT(ISERROR(SEARCH("korrigiert",X100)))</formula>
    </cfRule>
  </conditionalFormatting>
  <conditionalFormatting sqref="V100">
    <cfRule type="containsText" dxfId="723" priority="1" operator="containsText" text="nicht i.O.">
      <formula>NOT(ISERROR(SEARCH("nicht i.O.",V100)))</formula>
    </cfRule>
    <cfRule type="containsText" dxfId="722" priority="2" operator="containsText" text="in Abklärung">
      <formula>NOT(ISERROR(SEARCH("in Abklärung",V100)))</formula>
    </cfRule>
    <cfRule type="containsText" dxfId="721" priority="3" operator="containsText" text="i.O.">
      <formula>NOT(ISERROR(SEARCH("i.O.",V100)))</formula>
    </cfRule>
    <cfRule type="containsText" dxfId="720" priority="4" operator="containsText" text="korrigiert">
      <formula>NOT(ISERROR(SEARCH("korrigiert",V100)))</formula>
    </cfRule>
  </conditionalFormatting>
  <dataValidations count="6">
    <dataValidation type="date" operator="lessThan" allowBlank="1" showInputMessage="1" showErrorMessage="1" sqref="D21" xr:uid="{3F7DA167-67FA-448C-92FD-4A8224A5DE75}">
      <formula1>44197</formula1>
    </dataValidation>
    <dataValidation type="list" allowBlank="1" showInputMessage="1" showErrorMessage="1" sqref="X16:X17 X13 X101" xr:uid="{A1261BAE-97E5-42BB-8232-C3F0A33DC5B1}">
      <formula1>"',i.O.,in Abklärung,nicht i.O.,korrigiert"</formula1>
    </dataValidation>
    <dataValidation type="date" operator="greaterThan" allowBlank="1" showInputMessage="1" showErrorMessage="1" sqref="D44:G44" xr:uid="{0C318A15-8CFA-4A04-AB56-04ED35119045}">
      <formula1>42370</formula1>
    </dataValidation>
    <dataValidation type="date" operator="greaterThan" allowBlank="1" showInputMessage="1" showErrorMessage="1" sqref="D22:G22" xr:uid="{B16AC9A0-7290-4B9F-B18C-88CCA2E307D7}">
      <formula1>D21</formula1>
    </dataValidation>
    <dataValidation type="date" operator="lessThan" allowBlank="1" showInputMessage="1" showErrorMessage="1" sqref="E21:G21" xr:uid="{6ECE3E6E-1D23-4694-9099-025B1D11033A}">
      <formula1>43101</formula1>
    </dataValidation>
    <dataValidation type="list" allowBlank="1" showInputMessage="1" showErrorMessage="1" sqref="K70:L72" xr:uid="{BA4D2050-8279-4681-AF3D-CE71A9ED7A42}">
      <formula1>Ausw.KWTyp</formula1>
    </dataValidation>
  </dataValidations>
  <hyperlinks>
    <hyperlink ref="L80:P80" r:id="rId1" display="download" xr:uid="{DBB24DBE-D334-4732-8607-615DC63C31F3}"/>
    <hyperlink ref="H66:L66" r:id="rId2" display="download" xr:uid="{B2E29205-2B5A-4A8E-86F7-9DE59568DC55}"/>
  </hyperlinks>
  <pageMargins left="0.70866141732283472" right="0.70866141732283472" top="0.78740157480314965" bottom="0.78740157480314965" header="0.31496062992125984" footer="0.31496062992125984"/>
  <pageSetup paperSize="8" scale="67" fitToHeight="0" orientation="landscape" r:id="rId3"/>
  <headerFooter>
    <oddHeader>&amp;LBFE-MP&amp;C &amp;A&amp;R&amp;D</oddHeader>
    <oddFooter>&amp;L&amp;F, &amp;T&amp;RS. &amp;P / &amp;N</oddFooter>
  </headerFooter>
  <drawing r:id="rId4"/>
  <legacyDrawing r:id="rId5"/>
  <controls>
    <mc:AlternateContent xmlns:mc="http://schemas.openxmlformats.org/markup-compatibility/2006">
      <mc:Choice Requires="x14">
        <control shapeId="133122" r:id="rId6" name="CheckBox2">
          <controlPr locked="0" defaultSize="0" autoLine="0" r:id="rId7">
            <anchor moveWithCells="1">
              <from>
                <xdr:col>2</xdr:col>
                <xdr:colOff>247650</xdr:colOff>
                <xdr:row>4</xdr:row>
                <xdr:rowOff>107950</xdr:rowOff>
              </from>
              <to>
                <xdr:col>2</xdr:col>
                <xdr:colOff>400050</xdr:colOff>
                <xdr:row>4</xdr:row>
                <xdr:rowOff>292100</xdr:rowOff>
              </to>
            </anchor>
          </controlPr>
        </control>
      </mc:Choice>
      <mc:Fallback>
        <control shapeId="133122" r:id="rId6" name="CheckBox2"/>
      </mc:Fallback>
    </mc:AlternateContent>
    <mc:AlternateContent xmlns:mc="http://schemas.openxmlformats.org/markup-compatibility/2006">
      <mc:Choice Requires="x14">
        <control shapeId="133121" r:id="rId8" name="CheckBox1">
          <controlPr locked="0" defaultSize="0" autoLine="0" r:id="rId9">
            <anchor moveWithCells="1">
              <from>
                <xdr:col>11</xdr:col>
                <xdr:colOff>304800</xdr:colOff>
                <xdr:row>14</xdr:row>
                <xdr:rowOff>57150</xdr:rowOff>
              </from>
              <to>
                <xdr:col>11</xdr:col>
                <xdr:colOff>476250</xdr:colOff>
                <xdr:row>14</xdr:row>
                <xdr:rowOff>209550</xdr:rowOff>
              </to>
            </anchor>
          </controlPr>
        </control>
      </mc:Choice>
      <mc:Fallback>
        <control shapeId="133121" r:id="rId8" name="CheckBox1"/>
      </mc:Fallback>
    </mc:AlternateContent>
  </controls>
  <extLst>
    <ext xmlns:x14="http://schemas.microsoft.com/office/spreadsheetml/2009/9/main" uri="{CCE6A557-97BC-4b89-ADB6-D9C93CAAB3DF}">
      <x14:dataValidations xmlns:xm="http://schemas.microsoft.com/office/excel/2006/main" count="13">
        <x14:dataValidation type="list" allowBlank="1" showInputMessage="1" showErrorMessage="1" xr:uid="{FF8349FA-3EA2-4248-8977-AE7F494E5C93}">
          <x14:formula1>
            <xm:f>Dropdown!$AI$6:$AI$135</xm:f>
          </x14:formula1>
          <xm:sqref>B14</xm:sqref>
        </x14:dataValidation>
        <x14:dataValidation type="list" allowBlank="1" showInputMessage="1" showErrorMessage="1" xr:uid="{FC03D565-B90A-4D9A-9D21-50DC5359E270}">
          <x14:formula1>
            <xm:f>OFFSET(Dropdown!$AS$7:$AU$19,0,'Informazioni generali'!$B$4-1,4,1)</xm:f>
          </x14:formula1>
          <xm:sqref>X18:X24 X26 X31:X32 X34:X35 X38:X45 X48:X53 X56:X59 X100 X77:X83 X87 X90:X96 X98 X62:X74</xm:sqref>
        </x14:dataValidation>
        <x14:dataValidation type="list" allowBlank="1" showInputMessage="1" showErrorMessage="1" xr:uid="{25E3F0BD-3424-41B3-87C8-155E804A4F01}">
          <x14:formula1>
            <xm:f>OFFSET(Dropdown!$AP$7:$AR$19,0,'Informazioni generali'!$B$4-1,3,1)</xm:f>
          </x14:formula1>
          <xm:sqref>V13:V15 V18:V24 V26 V31:V32 V34:V35 V38:V45 V48:V53 V56:V59 V100 V77:V83 V87 V90:V96 V98 V62:V74</xm:sqref>
        </x14:dataValidation>
        <x14:dataValidation type="list" allowBlank="1" showInputMessage="1" showErrorMessage="1" xr:uid="{55EC3C8B-1A08-497B-A055-CF483DB0E0BC}">
          <x14:formula1>
            <xm:f>OFFSET(Dropdown!$P$7:$R$10,0,'Informazioni generali'!$B$4-1,4,1)</xm:f>
          </x14:formula1>
          <xm:sqref>D77</xm:sqref>
        </x14:dataValidation>
        <x14:dataValidation type="list" allowBlank="1" showInputMessage="1" showErrorMessage="1" xr:uid="{7531ABC4-7DBD-408B-A52B-4D9CE68CE7A4}">
          <x14:formula1>
            <xm:f>OFFSET(Dropdown!$D$7:$F$8,0,'Informazioni generali'!$B$4-1,2,1)</xm:f>
          </x14:formula1>
          <xm:sqref>H50:Q50 H56:Q56</xm:sqref>
        </x14:dataValidation>
        <x14:dataValidation type="list" allowBlank="1" showInputMessage="1" showErrorMessage="1" xr:uid="{8C5F2FA8-4573-4E1B-A032-4DCC7939B29C}">
          <x14:formula1>
            <xm:f>OFFSET(Dropdown!$M$7:$O$11,0,'Informazioni generali'!$B$4-1,5,1)</xm:f>
          </x14:formula1>
          <xm:sqref>D45</xm:sqref>
        </x14:dataValidation>
        <x14:dataValidation type="list" allowBlank="1" showInputMessage="1" showErrorMessage="1" xr:uid="{6B3AE94F-20A0-4951-A9D5-5AD887B7BBE7}">
          <x14:formula1>
            <xm:f>OFFSET(Dropdown!$A$7:$C$9,0,'Informazioni generali'!$B$4-1,3,1)</xm:f>
          </x14:formula1>
          <xm:sqref>D42</xm:sqref>
        </x14:dataValidation>
        <x14:dataValidation type="list" allowBlank="1" showInputMessage="1" showErrorMessage="1" xr:uid="{918B9159-2F2F-43C8-9834-C1B92AD734C5}">
          <x14:formula1>
            <xm:f>OFFSET(Dropdown!$G$7:$I$11,0,'Informazioni generali'!$B$4-1,5,1)</xm:f>
          </x14:formula1>
          <xm:sqref>D20</xm:sqref>
        </x14:dataValidation>
        <x14:dataValidation type="list" allowBlank="1" showInputMessage="1" showErrorMessage="1" xr:uid="{1421FD50-7D2B-4EAC-BF57-A22C21D32767}">
          <x14:formula1>
            <xm:f>Dropdown!$AP$7:$AP$9</xm:f>
          </x14:formula1>
          <xm:sqref>V84:V86 V33 V54:V55 V36:V37 V25 V27:V30 V97 V99 V101:V102</xm:sqref>
        </x14:dataValidation>
        <x14:dataValidation type="list" allowBlank="1" showInputMessage="1" showErrorMessage="1" xr:uid="{C296067D-366C-43BB-B151-8154BEFCFFAB}">
          <x14:formula1>
            <xm:f>Dropdown!$P$7:$P$10</xm:f>
          </x14:formula1>
          <xm:sqref>E77:K77</xm:sqref>
        </x14:dataValidation>
        <x14:dataValidation type="list" allowBlank="1" showInputMessage="1" showErrorMessage="1" xr:uid="{AB0AC18F-F995-48CB-BC66-CE223D71A094}">
          <x14:formula1>
            <xm:f>Dropdown!$G$7:$G$11</xm:f>
          </x14:formula1>
          <xm:sqref>E20:G20</xm:sqref>
        </x14:dataValidation>
        <x14:dataValidation type="list" allowBlank="1" showInputMessage="1" showErrorMessage="1" xr:uid="{3B951AF5-2D2C-4DCC-90ED-1D6E8D15A9EA}">
          <x14:formula1>
            <xm:f>Dropdown!$A$7:$A$9</xm:f>
          </x14:formula1>
          <xm:sqref>E42:G42</xm:sqref>
        </x14:dataValidation>
        <x14:dataValidation type="list" allowBlank="1" showInputMessage="1" showErrorMessage="1" xr:uid="{5184D3C2-DFE4-4B42-9020-DDBF85DB4502}">
          <x14:formula1>
            <xm:f>Dropdown!$M$7:$M$11</xm:f>
          </x14:formula1>
          <xm:sqref>E45:G45</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2C6E5-6C96-48D5-88F7-25A57A0F8238}">
  <sheetPr codeName="Tabelle15">
    <tabColor theme="7" tint="0.39997558519241921"/>
    <pageSetUpPr fitToPage="1"/>
  </sheetPr>
  <dimension ref="A1:AC131"/>
  <sheetViews>
    <sheetView zoomScale="85" zoomScaleNormal="85" workbookViewId="0">
      <selection activeCell="M13" sqref="M13:U15"/>
    </sheetView>
  </sheetViews>
  <sheetFormatPr baseColWidth="10" defaultColWidth="11.453125" defaultRowHeight="12.5" outlineLevelCol="1" x14ac:dyDescent="0.25"/>
  <cols>
    <col min="1" max="1" width="11" customWidth="1"/>
    <col min="2" max="2" width="40.54296875" style="23" customWidth="1"/>
    <col min="3" max="3" width="10.54296875" style="23" customWidth="1"/>
    <col min="4" max="4" width="18.54296875" style="23" customWidth="1"/>
    <col min="5" max="7" width="18.54296875" style="23" hidden="1" customWidth="1"/>
    <col min="8" max="9" width="13.26953125" style="23" customWidth="1"/>
    <col min="10" max="10" width="13.453125" customWidth="1"/>
    <col min="11" max="11" width="13.54296875" customWidth="1"/>
    <col min="12" max="14" width="11.7265625" customWidth="1"/>
    <col min="15" max="15" width="13" customWidth="1"/>
    <col min="16" max="17" width="11.7265625" customWidth="1"/>
    <col min="18" max="18" width="12.54296875" customWidth="1"/>
    <col min="19" max="19" width="14.7265625" customWidth="1"/>
    <col min="20" max="20" width="11.54296875" customWidth="1"/>
    <col min="21" max="21" width="16.453125" customWidth="1"/>
    <col min="22" max="23" width="16.453125" hidden="1" customWidth="1" outlineLevel="1"/>
    <col min="24" max="24" width="11.453125" hidden="1" customWidth="1" outlineLevel="1"/>
    <col min="25" max="25" width="23.54296875" hidden="1" customWidth="1" outlineLevel="1"/>
    <col min="26" max="26" width="5.54296875" customWidth="1" collapsed="1"/>
    <col min="27" max="27" width="8.54296875" hidden="1" customWidth="1"/>
  </cols>
  <sheetData>
    <row r="1" spans="1:29" ht="20" x14ac:dyDescent="0.4">
      <c r="A1" s="441" t="str">
        <f ca="1">IF(B14=Dropdown!$AI$6,A2,VLOOKUP(B14,Dropdown!$AI$6:$AI$136,1,FALSE))</f>
        <v>IE6</v>
      </c>
      <c r="B1" s="442"/>
      <c r="C1" s="443"/>
      <c r="D1" s="443"/>
      <c r="E1" s="442"/>
      <c r="F1" s="442"/>
      <c r="G1" s="442"/>
      <c r="H1" s="442"/>
      <c r="I1" s="442"/>
      <c r="J1" s="49"/>
      <c r="K1" s="49"/>
      <c r="L1" s="49"/>
      <c r="M1" s="49"/>
      <c r="N1" s="49"/>
      <c r="O1" s="49"/>
      <c r="P1" s="49"/>
      <c r="Q1" s="49"/>
      <c r="R1" s="49"/>
      <c r="S1" s="49"/>
      <c r="T1" s="49"/>
      <c r="U1" s="49"/>
      <c r="V1" s="49"/>
      <c r="W1" s="49"/>
      <c r="X1" s="49"/>
      <c r="Y1" s="49"/>
    </row>
    <row r="2" spans="1:29" ht="15.5" x14ac:dyDescent="0.35">
      <c r="A2" s="290" t="str">
        <f ca="1">IF(D17="",IF(B14=Dropdown!$AI$6,CONCATENATE(OFFSET(Sprachen!A369,0,'Informazioni generali'!$B$4-1,1,1),_xlfn.SHEET()-9),VLOOKUP($B$14,Dropdown!$AI$6:$AJ$136,2,FALSE)),D17)</f>
        <v>IE6</v>
      </c>
      <c r="B2" s="23" t="str">
        <f ca="1">CONCATENATE(Richiedente!$A$4,": ",Richiedente!$B$4)</f>
        <v>N. domanda: MP.25.xxx</v>
      </c>
      <c r="C2" s="444"/>
      <c r="D2"/>
      <c r="E2" s="445"/>
      <c r="F2" s="445"/>
      <c r="G2" s="445"/>
      <c r="H2" s="27"/>
      <c r="I2"/>
      <c r="J2" s="27"/>
      <c r="K2" s="27"/>
      <c r="L2" s="27"/>
      <c r="M2" s="27"/>
      <c r="N2" s="27"/>
      <c r="O2" s="27"/>
      <c r="P2" s="27"/>
      <c r="Q2" s="445"/>
      <c r="R2" s="27"/>
      <c r="U2" s="65"/>
      <c r="V2" s="65"/>
      <c r="W2" s="65"/>
    </row>
    <row r="3" spans="1:29" ht="15.5" x14ac:dyDescent="0.35">
      <c r="A3" s="290"/>
      <c r="B3" s="444"/>
      <c r="C3" s="444"/>
      <c r="D3"/>
      <c r="E3" s="445"/>
      <c r="F3" s="445"/>
      <c r="G3" s="445"/>
      <c r="H3" s="27"/>
      <c r="I3" s="446"/>
      <c r="J3" s="27"/>
      <c r="K3" s="27"/>
      <c r="L3" s="27"/>
      <c r="M3" s="27"/>
      <c r="N3" s="27"/>
      <c r="O3" s="27"/>
      <c r="P3" s="27"/>
      <c r="Q3" s="445"/>
      <c r="R3" s="27"/>
      <c r="U3" s="65"/>
      <c r="V3" s="65"/>
      <c r="W3" s="65"/>
    </row>
    <row r="4" spans="1:29" ht="18" x14ac:dyDescent="0.35">
      <c r="A4" s="447" t="str">
        <f ca="1">OFFSET(Sprachen!A351,0,'Informazioni generali'!$B$4-1,1,1)</f>
        <v>Procura e autorizzazione al rilascio di informazioni</v>
      </c>
      <c r="B4"/>
      <c r="C4" s="448"/>
      <c r="D4"/>
      <c r="E4" s="139"/>
      <c r="F4"/>
      <c r="G4" s="142"/>
      <c r="H4"/>
      <c r="I4"/>
    </row>
    <row r="5" spans="1:29" ht="30.75" customHeight="1" x14ac:dyDescent="0.25">
      <c r="B5" s="449" t="str">
        <f ca="1">OFFSET(Sprachen!A352,0,'Informazioni generali'!$B$4-1,1,1)</f>
        <v>Il richiedente è rappresentante di una centrale elettrica</v>
      </c>
      <c r="C5" s="439"/>
      <c r="D5" s="343" t="s">
        <v>1607</v>
      </c>
      <c r="E5"/>
      <c r="F5"/>
      <c r="G5"/>
      <c r="H5" s="666" t="str">
        <f ca="1">OFFSET(Sprachen!A356,0,'Informazioni generali'!$B$4-1,1,1)</f>
        <v xml:space="preserve">Se il richiedente non è la persona autorizzata della centrale, ma ha è coinvolto nella centrale, si prega di non barrare la casella nella cella C5. I dati specifi della centrale elettrica sono automaticamente ripresi dal rappresentante della centrale durante l'analisi della domanda. </v>
      </c>
      <c r="I5" s="666"/>
      <c r="J5" s="666"/>
      <c r="K5" s="666"/>
      <c r="L5" s="666"/>
      <c r="M5" s="666"/>
      <c r="N5" s="666"/>
      <c r="O5" s="666"/>
      <c r="P5" s="666"/>
      <c r="Q5" s="666"/>
      <c r="R5" s="666"/>
      <c r="S5" s="666"/>
      <c r="T5" s="666"/>
      <c r="U5" s="666"/>
    </row>
    <row r="6" spans="1:29" ht="18" customHeight="1" x14ac:dyDescent="0.25">
      <c r="B6" s="664" t="str">
        <f ca="1">OFFSET(Sprachen!A353,0,'Informazioni generali'!$B$4-1,1,1)</f>
        <v>Persona autorizzata a fornire informazioni su questa KW</v>
      </c>
      <c r="C6" s="664"/>
      <c r="D6" s="667" t="str">
        <f ca="1">OFFSET(Sprachen!A357,0,'Informazioni generali'!$B$4-1,1,1)</f>
        <v>Nome</v>
      </c>
      <c r="E6"/>
      <c r="F6"/>
      <c r="G6"/>
      <c r="H6" s="586"/>
      <c r="I6" s="586"/>
      <c r="J6" s="586"/>
      <c r="K6" s="585" t="str">
        <f ca="1">OFFSET(Sprachen!A358,0,'Informazioni generali'!$B$4-1,1,1)</f>
        <v>Organizzazione</v>
      </c>
      <c r="L6" s="586"/>
      <c r="M6" s="586"/>
      <c r="N6" s="586"/>
      <c r="O6" s="585" t="str">
        <f ca="1">OFFSET(Sprachen!A359,0,'Informazioni generali'!$B$4-1,1,1)</f>
        <v>Indirizzo e-mail</v>
      </c>
      <c r="P6" s="586"/>
      <c r="Q6" s="586"/>
      <c r="R6" s="586"/>
      <c r="S6" s="585" t="str">
        <f ca="1">OFFSET(Sprachen!A360,0,'Informazioni generali'!$B$4-1,1,1)</f>
        <v>N. di telefono fisso</v>
      </c>
      <c r="T6" s="586"/>
      <c r="U6" s="586"/>
    </row>
    <row r="7" spans="1:29" ht="17.25" customHeight="1" x14ac:dyDescent="0.25">
      <c r="B7" s="664" t="str">
        <f ca="1">OFFSET(Sprachen!A354,0,'Informazioni generali'!$B$4-1,1,1)</f>
        <v>Persona delegata avente diritto all'informazione</v>
      </c>
      <c r="C7" s="664"/>
      <c r="D7" s="667"/>
      <c r="E7"/>
      <c r="F7"/>
      <c r="G7"/>
      <c r="H7" s="586"/>
      <c r="I7" s="586"/>
      <c r="J7" s="586"/>
      <c r="K7" s="585"/>
      <c r="L7" s="586"/>
      <c r="M7" s="586"/>
      <c r="N7" s="586"/>
      <c r="O7" s="585"/>
      <c r="P7" s="586"/>
      <c r="Q7" s="586"/>
      <c r="R7" s="586"/>
      <c r="S7" s="585"/>
      <c r="T7" s="586"/>
      <c r="U7" s="586"/>
      <c r="V7" s="55"/>
      <c r="Y7" s="55"/>
      <c r="Z7" s="55"/>
      <c r="AA7" s="55"/>
      <c r="AC7" s="97"/>
    </row>
    <row r="8" spans="1:29" ht="39" hidden="1" customHeight="1" x14ac:dyDescent="0.25">
      <c r="B8" s="570" t="str">
        <f ca="1">OFFSET(Sprachen!A355,0,'Informazioni generali'!$B$4-1,1,1)</f>
        <v>Per l'esame della domanda, l'UFE può prendere in consegna i dati e le informazioni del rappresentante autorizzato della centrale:</v>
      </c>
      <c r="C8" s="572"/>
      <c r="D8" s="207" t="str">
        <f ca="1">OFFSET(Sprachen!A361,0,'Informazioni generali'!$B$4-1,1,1)</f>
        <v>N. domanda</v>
      </c>
      <c r="E8" s="44"/>
      <c r="F8" s="44"/>
      <c r="G8" s="44"/>
      <c r="H8" s="665"/>
      <c r="I8" s="665"/>
      <c r="J8" s="665"/>
      <c r="K8" s="207" t="str">
        <f ca="1">OFFSET(Sprachen!A362,0,'Informazioni generali'!$B$4-1,1,1)</f>
        <v>Data</v>
      </c>
      <c r="L8" s="665"/>
      <c r="M8" s="665"/>
      <c r="N8" s="665"/>
    </row>
    <row r="9" spans="1:29" x14ac:dyDescent="0.25">
      <c r="B9"/>
      <c r="C9"/>
      <c r="D9"/>
      <c r="E9"/>
      <c r="F9"/>
      <c r="G9"/>
      <c r="H9"/>
      <c r="I9"/>
    </row>
    <row r="10" spans="1:29" ht="18" x14ac:dyDescent="0.25">
      <c r="A10" s="447" t="str">
        <f ca="1">OFFSET(Sprachen!A363,0,'Informazioni generali'!$B$4-1,1,1)</f>
        <v>A. Dati inerenti all'impianto e alle centrali</v>
      </c>
      <c r="Y10" s="55"/>
      <c r="Z10" s="55"/>
      <c r="AA10" s="55"/>
      <c r="AC10" s="97"/>
    </row>
    <row r="11" spans="1:29" ht="15.5" x14ac:dyDescent="0.35">
      <c r="A11" s="450"/>
      <c r="B11" s="450"/>
      <c r="C11" s="450"/>
      <c r="D11" s="450"/>
      <c r="E11" s="450"/>
      <c r="F11" s="450"/>
      <c r="G11" s="450"/>
      <c r="H11" s="450"/>
      <c r="I11" s="450"/>
      <c r="J11" s="450"/>
      <c r="K11" s="450"/>
      <c r="L11" s="450"/>
      <c r="M11" s="450"/>
      <c r="N11" s="450"/>
      <c r="O11" s="450"/>
      <c r="P11" s="450"/>
      <c r="Q11" s="450"/>
      <c r="R11" s="450"/>
      <c r="S11" s="450"/>
      <c r="T11" s="450"/>
      <c r="U11" s="450"/>
      <c r="V11" s="450"/>
      <c r="W11" s="450"/>
      <c r="X11" s="450"/>
      <c r="Y11" s="450"/>
    </row>
    <row r="12" spans="1:29" ht="26" x14ac:dyDescent="0.25">
      <c r="A12" s="451" t="str">
        <f ca="1">OFFSET(Sprachen!A364,0,'Informazioni generali'!$B$4-1,1,1)</f>
        <v>Codice</v>
      </c>
      <c r="B12" s="653" t="str">
        <f ca="1">OFFSET(Sprachen!A365,0,'Informazioni generali'!$B$4-1,1,1)</f>
        <v>A1. Dati dell'impianto</v>
      </c>
      <c r="C12" s="654"/>
      <c r="D12" s="655"/>
      <c r="E12" s="641" t="s">
        <v>416</v>
      </c>
      <c r="F12" s="642"/>
      <c r="G12" s="643"/>
      <c r="H12" s="682" t="str">
        <f ca="1">OFFSET(Sprachen!A366,0,'Informazioni generali'!$B$4-1,1,1)</f>
        <v>Commenti UFE</v>
      </c>
      <c r="I12" s="683"/>
      <c r="J12" s="683"/>
      <c r="K12" s="683"/>
      <c r="L12" s="684"/>
      <c r="M12" s="648" t="str">
        <f ca="1">OFFSET(Sprachen!A367,0,'Informazioni generali'!$B$4-1,1,1)</f>
        <v>Commenti richiedente</v>
      </c>
      <c r="N12" s="648"/>
      <c r="O12" s="648"/>
      <c r="P12" s="648"/>
      <c r="Q12" s="648"/>
      <c r="R12" s="648"/>
      <c r="S12" s="648"/>
      <c r="T12" s="648"/>
      <c r="U12" s="648"/>
      <c r="V12" s="454" t="str">
        <f ca="1">OFFSET(Sprachen!A511,0,'Informazioni generali'!$B$4-1,1,1)</f>
        <v>Esame plausiblità</v>
      </c>
      <c r="W12" s="455" t="str">
        <f ca="1">OFFSET(Sprachen!A512,0,'Informazioni generali'!$B$4-1,1,1)</f>
        <v>Osservazioni plausibilità</v>
      </c>
      <c r="X12" s="454" t="str">
        <f ca="1">OFFSET(Sprachen!A513,0,'Informazioni generali'!$B$4-1,1,1)</f>
        <v>Esame materiale</v>
      </c>
      <c r="Y12" s="455" t="str">
        <f ca="1">OFFSET(Sprachen!A514,0,'Informazioni generali'!$B$4-1,1,1)</f>
        <v>Commenti esame materiale</v>
      </c>
    </row>
    <row r="13" spans="1:29" ht="20" x14ac:dyDescent="0.25">
      <c r="A13" s="719" t="str">
        <f ca="1">CONCATENATE($A$2," / ",AA14)</f>
        <v>IE6 / 1</v>
      </c>
      <c r="B13" s="457" t="str">
        <f ca="1">OFFSET(Sprachen!A368,0,'Informazioni generali'!$B$4-1,1,1)</f>
        <v>Nome dell'impianto</v>
      </c>
      <c r="C13" s="592"/>
      <c r="D13" s="723" t="str">
        <f ca="1">A2</f>
        <v>IE6</v>
      </c>
      <c r="E13" s="458"/>
      <c r="F13" s="458"/>
      <c r="G13" s="458"/>
      <c r="H13" s="726" t="str">
        <f ca="1">OFFSET(Sprachen!A477,0,'Informazioni generali'!$B$4-1,1,1)</f>
        <v>Si prega dapprima di inserire la produzione di energia nel foglio di calcolo E_prod_Eingabe per questa centrale elettrica! Se il richiedente non è rappresentante della centrale, i dati vengono automaticamente acquisiti dalla centrale elettrica del rappresentante durante la revisione della domanda. Il richiedente deve solo riempire i campi ridotti. Le cifre chiave che finiscono in -G devono essere riprese dal rappresentante della centrale. La capacità lorda è decisiva per il MP, per cui le centrale con una capacità installata di 10 MW o più possono apparire nella lista.</v>
      </c>
      <c r="I13" s="727"/>
      <c r="J13" s="727"/>
      <c r="K13" s="727"/>
      <c r="L13" s="728"/>
      <c r="M13" s="660"/>
      <c r="N13" s="661"/>
      <c r="O13" s="661"/>
      <c r="P13" s="661"/>
      <c r="Q13" s="661"/>
      <c r="R13" s="661"/>
      <c r="S13" s="661"/>
      <c r="T13" s="661"/>
      <c r="U13" s="662"/>
      <c r="V13" s="737"/>
      <c r="W13" s="619"/>
      <c r="X13" s="594" t="s">
        <v>179</v>
      </c>
      <c r="Y13" s="619"/>
    </row>
    <row r="14" spans="1:29" ht="117" customHeight="1" x14ac:dyDescent="0.25">
      <c r="A14" s="720"/>
      <c r="B14" s="381" t="s">
        <v>964</v>
      </c>
      <c r="C14" s="722"/>
      <c r="D14" s="724"/>
      <c r="E14" s="404" t="s">
        <v>1612</v>
      </c>
      <c r="F14" s="404" t="s">
        <v>424</v>
      </c>
      <c r="G14" s="404" t="s">
        <v>417</v>
      </c>
      <c r="H14" s="729"/>
      <c r="I14" s="618"/>
      <c r="J14" s="618"/>
      <c r="K14" s="618"/>
      <c r="L14" s="730"/>
      <c r="M14" s="731"/>
      <c r="N14" s="732"/>
      <c r="O14" s="732"/>
      <c r="P14" s="732"/>
      <c r="Q14" s="732"/>
      <c r="R14" s="732"/>
      <c r="S14" s="732"/>
      <c r="T14" s="732"/>
      <c r="U14" s="733"/>
      <c r="V14" s="738"/>
      <c r="W14" s="710"/>
      <c r="X14" s="712"/>
      <c r="Y14" s="710"/>
      <c r="AA14">
        <v>1</v>
      </c>
    </row>
    <row r="15" spans="1:29" ht="21.75" customHeight="1" x14ac:dyDescent="0.25">
      <c r="A15" s="721"/>
      <c r="B15" s="293"/>
      <c r="C15" s="593"/>
      <c r="D15" s="725"/>
      <c r="E15" s="404"/>
      <c r="F15" s="404"/>
      <c r="G15" s="404"/>
      <c r="H15" s="694" t="str">
        <f ca="1">OFFSET(Sprachen!A478,0,'Informazioni generali'!$B$4-1,1,1)</f>
        <v>Se la KW non è disponibile nella lista, si prega di spuntare:</v>
      </c>
      <c r="I15" s="695"/>
      <c r="J15" s="695"/>
      <c r="K15" s="695"/>
      <c r="L15" s="440"/>
      <c r="M15" s="734"/>
      <c r="N15" s="735"/>
      <c r="O15" s="735"/>
      <c r="P15" s="735"/>
      <c r="Q15" s="735"/>
      <c r="R15" s="735"/>
      <c r="S15" s="735"/>
      <c r="T15" s="735"/>
      <c r="U15" s="736"/>
      <c r="V15" s="739"/>
      <c r="W15" s="711"/>
      <c r="X15" s="595"/>
      <c r="Y15" s="711"/>
    </row>
    <row r="16" spans="1:29" ht="38.15" hidden="1" customHeight="1" x14ac:dyDescent="0.25">
      <c r="A16" s="459" t="str">
        <f ca="1">CONCATENATE($A$2," / ",AA16)</f>
        <v>IE6 / 1-G1</v>
      </c>
      <c r="B16" s="649" t="str">
        <f ca="1">OFFSET(Sprachen!A370,0,'Informazioni generali'!$B$4-1,1,1)</f>
        <v>Nome dell'impianto (il richiedente deve specificare, se non è nell'elenco)</v>
      </c>
      <c r="C16" s="649"/>
      <c r="D16" s="384"/>
      <c r="E16" s="344"/>
      <c r="F16" s="344"/>
      <c r="G16" s="344"/>
      <c r="H16" s="697" t="str">
        <f ca="1">OFFSET(Sprachen!A479,0,'Informazioni generali'!$B$4-1,1,1)</f>
        <v>Inserire solo se la centrale elettrica non è nella lista</v>
      </c>
      <c r="I16" s="697"/>
      <c r="J16" s="697"/>
      <c r="K16" s="697"/>
      <c r="L16" s="698"/>
      <c r="M16" s="701"/>
      <c r="N16" s="701"/>
      <c r="O16" s="701"/>
      <c r="P16" s="701"/>
      <c r="Q16" s="701"/>
      <c r="R16" s="701"/>
      <c r="S16" s="701"/>
      <c r="T16" s="701"/>
      <c r="U16" s="702"/>
      <c r="V16" s="438"/>
      <c r="W16" s="437"/>
      <c r="X16" s="438"/>
      <c r="Y16" s="159"/>
      <c r="AA16" s="461" t="s">
        <v>523</v>
      </c>
    </row>
    <row r="17" spans="1:27" ht="44.15" hidden="1" customHeight="1" x14ac:dyDescent="0.25">
      <c r="A17" s="462" t="str">
        <f ca="1">CONCATENATE($A$2," / ",AA17)</f>
        <v>IE6 / 1-G2</v>
      </c>
      <c r="B17" s="649" t="str">
        <f ca="1">OFFSET(Sprachen!A371,0,'Informazioni generali'!$B$4-1,1,1)</f>
        <v>Abbreviazione proposta (il richiedente deve specificare, se non è nell'elenco)</v>
      </c>
      <c r="C17" s="649"/>
      <c r="D17" s="385"/>
      <c r="E17" s="345"/>
      <c r="F17" s="345"/>
      <c r="G17" s="345"/>
      <c r="H17" s="699" t="str">
        <f ca="1">OFFSET(Sprachen!A480,0,'Informazioni generali'!$B$4-1,1,1)</f>
        <v xml:space="preserve">Si prega di inserire solo se la centrale non è inclusa nella lista. Impostare di nuovo la selezione su "Please select" in modo da adottare l'abbreviazione suggerita. </v>
      </c>
      <c r="I17" s="699"/>
      <c r="J17" s="699"/>
      <c r="K17" s="699"/>
      <c r="L17" s="700"/>
      <c r="M17" s="703"/>
      <c r="N17" s="703"/>
      <c r="O17" s="703"/>
      <c r="P17" s="703"/>
      <c r="Q17" s="703"/>
      <c r="R17" s="703"/>
      <c r="S17" s="703"/>
      <c r="T17" s="703"/>
      <c r="U17" s="704"/>
      <c r="V17" s="346"/>
      <c r="W17" s="207"/>
      <c r="X17" s="346"/>
      <c r="Y17" s="44"/>
      <c r="AA17" s="463" t="s">
        <v>524</v>
      </c>
    </row>
    <row r="18" spans="1:27" x14ac:dyDescent="0.25">
      <c r="A18" s="464" t="str">
        <f t="shared" ref="A18:A45" ca="1" si="0">CONCATENATE($A$2," / ",AA18)</f>
        <v>IE6 / 2</v>
      </c>
      <c r="B18" s="159" t="str">
        <f ca="1">OFFSET(Sprachen!A372,0,'Informazioni generali'!$B$4-1,1,1)</f>
        <v>Comune di ubicazione</v>
      </c>
      <c r="C18" s="465"/>
      <c r="D18" s="347"/>
      <c r="E18" s="466"/>
      <c r="F18" s="466"/>
      <c r="G18" s="466"/>
      <c r="H18" s="652"/>
      <c r="I18" s="652"/>
      <c r="J18" s="652"/>
      <c r="K18" s="652"/>
      <c r="L18" s="652"/>
      <c r="M18" s="679"/>
      <c r="N18" s="679"/>
      <c r="O18" s="679"/>
      <c r="P18" s="679"/>
      <c r="Q18" s="679"/>
      <c r="R18" s="679"/>
      <c r="S18" s="679"/>
      <c r="T18" s="679"/>
      <c r="U18" s="679"/>
      <c r="V18" s="346"/>
      <c r="W18" s="207"/>
      <c r="X18" s="346" t="s">
        <v>179</v>
      </c>
      <c r="Y18" s="44"/>
      <c r="AA18">
        <f>+AA14+1</f>
        <v>2</v>
      </c>
    </row>
    <row r="19" spans="1:27" x14ac:dyDescent="0.25">
      <c r="A19" s="464" t="str">
        <f t="shared" ca="1" si="0"/>
        <v>IE6 / 3</v>
      </c>
      <c r="B19" s="159" t="str">
        <f ca="1">OFFSET(Sprachen!A373,0,'Informazioni generali'!$B$4-1,1,1)</f>
        <v>Cantone di ubicazione</v>
      </c>
      <c r="C19" s="467"/>
      <c r="D19" s="113"/>
      <c r="E19" s="468"/>
      <c r="F19" s="468"/>
      <c r="G19" s="468"/>
      <c r="H19" s="646"/>
      <c r="I19" s="646"/>
      <c r="J19" s="646"/>
      <c r="K19" s="646"/>
      <c r="L19" s="646"/>
      <c r="M19" s="679"/>
      <c r="N19" s="679"/>
      <c r="O19" s="679"/>
      <c r="P19" s="679"/>
      <c r="Q19" s="679"/>
      <c r="R19" s="679"/>
      <c r="S19" s="679"/>
      <c r="T19" s="679"/>
      <c r="U19" s="679"/>
      <c r="V19" s="346"/>
      <c r="W19" s="207"/>
      <c r="X19" s="346" t="s">
        <v>179</v>
      </c>
      <c r="Y19" s="44"/>
      <c r="AA19">
        <f t="shared" ref="AA19:AA45" si="1">+AA18+1</f>
        <v>3</v>
      </c>
    </row>
    <row r="20" spans="1:27" ht="46.5" customHeight="1" x14ac:dyDescent="0.25">
      <c r="A20" s="464" t="str">
        <f t="shared" ca="1" si="0"/>
        <v>IE6 / 4</v>
      </c>
      <c r="B20" s="465" t="str">
        <f ca="1">OFFSET(Sprachen!A374,0,'Informazioni generali'!$B$4-1,1,1)</f>
        <v>Diritto di utilizzazione</v>
      </c>
      <c r="C20" s="467"/>
      <c r="D20" s="113"/>
      <c r="E20" s="468"/>
      <c r="F20" s="468"/>
      <c r="G20" s="468"/>
      <c r="H20" s="690" t="str">
        <f ca="1">OFFSET(Sprachen!A481,0,'Informazioni generali'!$B$4-1,1,1)</f>
        <v>Allegare alla domanda contratto che attesta il diritto di utilizzazione.
Qualora né concessione né diritto acquisito, specificare nei commenti.</v>
      </c>
      <c r="I20" s="690"/>
      <c r="J20" s="690"/>
      <c r="K20" s="690"/>
      <c r="L20" s="690"/>
      <c r="M20" s="679"/>
      <c r="N20" s="679"/>
      <c r="O20" s="679"/>
      <c r="P20" s="679"/>
      <c r="Q20" s="679"/>
      <c r="R20" s="679"/>
      <c r="S20" s="679"/>
      <c r="T20" s="679"/>
      <c r="U20" s="679"/>
      <c r="V20" s="346"/>
      <c r="W20" s="207"/>
      <c r="X20" s="346" t="s">
        <v>179</v>
      </c>
      <c r="Y20" s="44"/>
      <c r="AA20">
        <f t="shared" si="1"/>
        <v>4</v>
      </c>
    </row>
    <row r="21" spans="1:27" ht="12.75" customHeight="1" x14ac:dyDescent="0.25">
      <c r="A21" s="464" t="str">
        <f t="shared" ca="1" si="0"/>
        <v>IE6 / 5</v>
      </c>
      <c r="B21" s="159" t="str">
        <f ca="1">OFFSET(Sprachen!A375,0,'Informazioni generali'!$B$4-1,1,1)</f>
        <v>Data inizio diritto di utilizzazione</v>
      </c>
      <c r="C21" s="467" t="s">
        <v>45</v>
      </c>
      <c r="D21" s="348"/>
      <c r="E21" s="469"/>
      <c r="F21" s="469"/>
      <c r="G21" s="469"/>
      <c r="H21" s="691" t="str">
        <f ca="1">OFFSET(Sprachen!A482,0,'Informazioni generali'!$B$4-1,1,1)</f>
        <v>Al più presto alla fine in caso di differenze specifiche delle centrali.</v>
      </c>
      <c r="I21" s="692"/>
      <c r="J21" s="692"/>
      <c r="K21" s="692"/>
      <c r="L21" s="693"/>
      <c r="M21" s="679"/>
      <c r="N21" s="679"/>
      <c r="O21" s="679"/>
      <c r="P21" s="679"/>
      <c r="Q21" s="679"/>
      <c r="R21" s="679"/>
      <c r="S21" s="679"/>
      <c r="T21" s="679"/>
      <c r="U21" s="679"/>
      <c r="V21" s="346"/>
      <c r="W21" s="207"/>
      <c r="X21" s="346" t="s">
        <v>179</v>
      </c>
      <c r="Y21" s="44"/>
      <c r="AA21">
        <f t="shared" si="1"/>
        <v>5</v>
      </c>
    </row>
    <row r="22" spans="1:27" ht="12.75" customHeight="1" x14ac:dyDescent="0.25">
      <c r="A22" s="464" t="str">
        <f t="shared" ca="1" si="0"/>
        <v>IE6 / 6</v>
      </c>
      <c r="B22" s="159" t="str">
        <f ca="1">OFFSET(Sprachen!A376,0,'Informazioni generali'!$B$4-1,1,1)</f>
        <v>Fine del diritto di utilizzazione</v>
      </c>
      <c r="C22" s="467" t="s">
        <v>45</v>
      </c>
      <c r="D22" s="348"/>
      <c r="E22" s="469"/>
      <c r="F22" s="469"/>
      <c r="G22" s="469"/>
      <c r="H22" s="694"/>
      <c r="I22" s="695"/>
      <c r="J22" s="695"/>
      <c r="K22" s="695"/>
      <c r="L22" s="696"/>
      <c r="M22" s="679"/>
      <c r="N22" s="679"/>
      <c r="O22" s="679"/>
      <c r="P22" s="679"/>
      <c r="Q22" s="679"/>
      <c r="R22" s="679"/>
      <c r="S22" s="679"/>
      <c r="T22" s="679"/>
      <c r="U22" s="679"/>
      <c r="V22" s="346"/>
      <c r="W22" s="207"/>
      <c r="X22" s="346" t="s">
        <v>179</v>
      </c>
      <c r="Y22" s="44" t="s">
        <v>586</v>
      </c>
      <c r="AA22">
        <f t="shared" si="1"/>
        <v>6</v>
      </c>
    </row>
    <row r="23" spans="1:27" x14ac:dyDescent="0.25">
      <c r="A23" s="464" t="str">
        <f t="shared" ca="1" si="0"/>
        <v>IE6 / 7</v>
      </c>
      <c r="B23" s="159" t="str">
        <f ca="1">OFFSET(Sprachen!A377,0,'Informazioni generali'!$B$4-1,1,1)</f>
        <v>Numero di centrali</v>
      </c>
      <c r="C23" s="467" t="s">
        <v>46</v>
      </c>
      <c r="D23" s="425"/>
      <c r="E23" s="245"/>
      <c r="F23" s="245"/>
      <c r="G23" s="245"/>
      <c r="H23" s="646"/>
      <c r="I23" s="646"/>
      <c r="J23" s="646"/>
      <c r="K23" s="646"/>
      <c r="L23" s="646"/>
      <c r="M23" s="689"/>
      <c r="N23" s="679"/>
      <c r="O23" s="679"/>
      <c r="P23" s="679"/>
      <c r="Q23" s="679"/>
      <c r="R23" s="679"/>
      <c r="S23" s="679"/>
      <c r="T23" s="679"/>
      <c r="U23" s="679"/>
      <c r="V23" s="346"/>
      <c r="W23" s="207"/>
      <c r="X23" s="346" t="s">
        <v>179</v>
      </c>
      <c r="Y23" s="44"/>
      <c r="AA23">
        <f t="shared" si="1"/>
        <v>7</v>
      </c>
    </row>
    <row r="24" spans="1:27" x14ac:dyDescent="0.25">
      <c r="A24" s="464" t="str">
        <f t="shared" ca="1" si="0"/>
        <v>IE6 / 8</v>
      </c>
      <c r="B24" s="159" t="str">
        <f ca="1">OFFSET(Sprachen!A378,0,'Informazioni generali'!$B$4-1,1,1)</f>
        <v>Quota appartenente alla sovranità svizzera</v>
      </c>
      <c r="C24" s="467" t="s">
        <v>4</v>
      </c>
      <c r="D24" s="349"/>
      <c r="E24" s="470"/>
      <c r="F24" s="470"/>
      <c r="G24" s="470"/>
      <c r="H24" s="646"/>
      <c r="I24" s="646"/>
      <c r="J24" s="646"/>
      <c r="K24" s="646"/>
      <c r="L24" s="646"/>
      <c r="M24" s="679"/>
      <c r="N24" s="679"/>
      <c r="O24" s="679"/>
      <c r="P24" s="679"/>
      <c r="Q24" s="679"/>
      <c r="R24" s="679"/>
      <c r="S24" s="679"/>
      <c r="T24" s="679"/>
      <c r="U24" s="679"/>
      <c r="V24" s="346"/>
      <c r="W24" s="207"/>
      <c r="X24" s="346" t="s">
        <v>179</v>
      </c>
      <c r="Y24" s="44"/>
      <c r="AA24">
        <f t="shared" si="1"/>
        <v>8</v>
      </c>
    </row>
    <row r="25" spans="1:27" x14ac:dyDescent="0.25">
      <c r="A25" s="464" t="str">
        <f t="shared" ca="1" si="0"/>
        <v>IE6 / 9</v>
      </c>
      <c r="B25" s="159" t="str">
        <f ca="1">OFFSET(Sprachen!A379,0,'Informazioni generali'!$B$4-1,1,1)</f>
        <v>Potenza meccanica lorda media</v>
      </c>
      <c r="C25" s="467" t="s">
        <v>6</v>
      </c>
      <c r="D25" s="101">
        <f>D51</f>
        <v>0</v>
      </c>
      <c r="E25" s="240"/>
      <c r="F25" s="240"/>
      <c r="G25" s="240"/>
      <c r="H25" s="646"/>
      <c r="I25" s="646"/>
      <c r="J25" s="646"/>
      <c r="K25" s="646"/>
      <c r="L25" s="646"/>
      <c r="M25" s="679"/>
      <c r="N25" s="679"/>
      <c r="O25" s="679"/>
      <c r="P25" s="679"/>
      <c r="Q25" s="679"/>
      <c r="R25" s="679"/>
      <c r="S25" s="679"/>
      <c r="T25" s="679"/>
      <c r="U25" s="679"/>
      <c r="V25" s="214"/>
      <c r="W25" s="209"/>
      <c r="X25" s="214"/>
      <c r="Y25" s="214"/>
      <c r="AA25">
        <f t="shared" si="1"/>
        <v>9</v>
      </c>
    </row>
    <row r="26" spans="1:27" ht="33.75" customHeight="1" x14ac:dyDescent="0.25">
      <c r="A26" s="464" t="str">
        <f t="shared" ca="1" si="0"/>
        <v>IE6 / 10</v>
      </c>
      <c r="B26" s="465" t="str">
        <f ca="1">OFFSET(Sprachen!A380,0,'Informazioni generali'!$B$4-1,1,1)</f>
        <v>Sistema cantonale dei canoni per i diritti d'acqua</v>
      </c>
      <c r="C26" s="467" t="s">
        <v>360</v>
      </c>
      <c r="D26" s="350"/>
      <c r="E26" s="471"/>
      <c r="F26" s="471"/>
      <c r="G26" s="471"/>
      <c r="H26" s="690" t="str">
        <f ca="1">OFFSET(Sprachen!A483,0,'Informazioni generali'!$B$4-1,1,1)</f>
        <v>Indicare il canone per i diritti d'acqua o altre tasse cantonali equivalenti.</v>
      </c>
      <c r="I26" s="690"/>
      <c r="J26" s="690"/>
      <c r="K26" s="690"/>
      <c r="L26" s="690"/>
      <c r="M26" s="679"/>
      <c r="N26" s="679"/>
      <c r="O26" s="679"/>
      <c r="P26" s="679"/>
      <c r="Q26" s="679"/>
      <c r="R26" s="679"/>
      <c r="S26" s="679"/>
      <c r="T26" s="679"/>
      <c r="U26" s="679"/>
      <c r="V26" s="346"/>
      <c r="W26" s="207"/>
      <c r="X26" s="346" t="s">
        <v>179</v>
      </c>
      <c r="Y26" s="472" t="s">
        <v>179</v>
      </c>
      <c r="AA26">
        <f t="shared" si="1"/>
        <v>10</v>
      </c>
    </row>
    <row r="27" spans="1:27" x14ac:dyDescent="0.25">
      <c r="A27" s="464" t="str">
        <f t="shared" ca="1" si="0"/>
        <v>IE6 / 11</v>
      </c>
      <c r="B27" s="159" t="str">
        <f ca="1">OFFSET(Sprachen!A381,0,'Informazioni generali'!$B$4-1,1,1)</f>
        <v>Potenza installata delle turbine</v>
      </c>
      <c r="C27" s="467" t="s">
        <v>6</v>
      </c>
      <c r="D27" s="101">
        <f>D52</f>
        <v>0</v>
      </c>
      <c r="E27" s="240"/>
      <c r="F27" s="240"/>
      <c r="G27" s="240"/>
      <c r="H27" s="646"/>
      <c r="I27" s="646"/>
      <c r="J27" s="646"/>
      <c r="K27" s="646"/>
      <c r="L27" s="646"/>
      <c r="M27" s="679"/>
      <c r="N27" s="679"/>
      <c r="O27" s="679"/>
      <c r="P27" s="679"/>
      <c r="Q27" s="679"/>
      <c r="R27" s="679"/>
      <c r="S27" s="679"/>
      <c r="T27" s="679"/>
      <c r="U27" s="679"/>
      <c r="V27" s="214"/>
      <c r="W27" s="209"/>
      <c r="X27" s="214"/>
      <c r="Y27" s="214"/>
      <c r="AA27">
        <f t="shared" si="1"/>
        <v>11</v>
      </c>
    </row>
    <row r="28" spans="1:27" x14ac:dyDescent="0.25">
      <c r="A28" s="464" t="str">
        <f t="shared" ca="1" si="0"/>
        <v>IE6 / 12</v>
      </c>
      <c r="B28" s="159" t="str">
        <f ca="1">OFFSET(Sprachen!A382,0,'Informazioni generali'!$B$4-1,1,1)</f>
        <v>Potenza massima erogata dal generatore</v>
      </c>
      <c r="C28" s="467" t="s">
        <v>6</v>
      </c>
      <c r="D28" s="101">
        <f>D53</f>
        <v>0</v>
      </c>
      <c r="E28" s="240"/>
      <c r="F28" s="240"/>
      <c r="G28" s="240"/>
      <c r="H28" s="646"/>
      <c r="I28" s="646"/>
      <c r="J28" s="646"/>
      <c r="K28" s="646"/>
      <c r="L28" s="646"/>
      <c r="M28" s="679"/>
      <c r="N28" s="679"/>
      <c r="O28" s="679"/>
      <c r="P28" s="679"/>
      <c r="Q28" s="679"/>
      <c r="R28" s="679"/>
      <c r="S28" s="679"/>
      <c r="T28" s="679"/>
      <c r="U28" s="679"/>
      <c r="V28" s="214"/>
      <c r="W28" s="209"/>
      <c r="X28" s="214"/>
      <c r="Y28" s="214"/>
      <c r="AA28">
        <f t="shared" si="1"/>
        <v>12</v>
      </c>
    </row>
    <row r="29" spans="1:27" hidden="1" x14ac:dyDescent="0.25">
      <c r="A29" s="464" t="str">
        <f t="shared" ca="1" si="0"/>
        <v>IE6 / 12-G</v>
      </c>
      <c r="B29" s="159" t="str">
        <f ca="1">OFFSET(Sprachen!A383,0,'Informazioni generali'!$B$4-1,1,1)</f>
        <v>Potenza massima erogata dal generatore</v>
      </c>
      <c r="C29" s="467" t="s">
        <v>6</v>
      </c>
      <c r="D29" s="285"/>
      <c r="E29" s="240"/>
      <c r="F29" s="240"/>
      <c r="G29" s="240"/>
      <c r="H29" s="646"/>
      <c r="I29" s="646"/>
      <c r="J29" s="646"/>
      <c r="K29" s="646"/>
      <c r="L29" s="646"/>
      <c r="M29" s="679"/>
      <c r="N29" s="679"/>
      <c r="O29" s="679"/>
      <c r="P29" s="679"/>
      <c r="Q29" s="679"/>
      <c r="R29" s="679"/>
      <c r="S29" s="679"/>
      <c r="T29" s="679"/>
      <c r="U29" s="679"/>
      <c r="V29" s="214"/>
      <c r="W29" s="209"/>
      <c r="X29" s="214"/>
      <c r="Y29" s="214"/>
      <c r="AA29" s="463" t="s">
        <v>532</v>
      </c>
    </row>
    <row r="30" spans="1:27" x14ac:dyDescent="0.25">
      <c r="A30" s="464" t="str">
        <f t="shared" ca="1" si="0"/>
        <v>IE6 / 13</v>
      </c>
      <c r="B30" s="159" t="str">
        <f ca="1">OFFSET(Sprachen!A384,0,'Informazioni generali'!$B$4-1,1,1)</f>
        <v>Produzione lorda dell'anno 2024</v>
      </c>
      <c r="C30" s="467" t="s">
        <v>8</v>
      </c>
      <c r="D30" s="424">
        <f>D31+D32+D33</f>
        <v>0</v>
      </c>
      <c r="E30" s="241"/>
      <c r="F30" s="241"/>
      <c r="G30" s="241"/>
      <c r="H30" s="646"/>
      <c r="I30" s="646"/>
      <c r="J30" s="646"/>
      <c r="K30" s="646"/>
      <c r="L30" s="646"/>
      <c r="M30" s="679"/>
      <c r="N30" s="679"/>
      <c r="O30" s="679"/>
      <c r="P30" s="679"/>
      <c r="Q30" s="679"/>
      <c r="R30" s="679"/>
      <c r="S30" s="679"/>
      <c r="T30" s="679"/>
      <c r="U30" s="679"/>
      <c r="V30" s="214"/>
      <c r="W30" s="209"/>
      <c r="X30" s="214"/>
      <c r="Y30" s="214"/>
      <c r="AA30">
        <f>+AA28+1</f>
        <v>13</v>
      </c>
    </row>
    <row r="31" spans="1:27" ht="27.65" customHeight="1" x14ac:dyDescent="0.25">
      <c r="A31" s="464" t="str">
        <f t="shared" ca="1" si="0"/>
        <v>IE6 / 14</v>
      </c>
      <c r="B31" s="473" t="str">
        <f ca="1">OFFSET(Sprachen!A385,0,'Informazioni generali'!$B$4-1,1,1)</f>
        <v>Consumo proprio elettricità (esclusa energia di pompaggio)</v>
      </c>
      <c r="C31" s="467" t="s">
        <v>8</v>
      </c>
      <c r="D31" s="426"/>
      <c r="E31" s="474"/>
      <c r="F31" s="474"/>
      <c r="G31" s="474"/>
      <c r="H31" s="664" t="str">
        <f ca="1">OFFSET(Sprachen!A484,0,'Informazioni generali'!$B$4-1,1,1)</f>
        <v>Deve essere dedotto dalla produzione netta</v>
      </c>
      <c r="I31" s="664"/>
      <c r="J31" s="664"/>
      <c r="K31" s="664"/>
      <c r="L31" s="664"/>
      <c r="M31" s="679"/>
      <c r="N31" s="679"/>
      <c r="O31" s="679"/>
      <c r="P31" s="679"/>
      <c r="Q31" s="679"/>
      <c r="R31" s="679"/>
      <c r="S31" s="679"/>
      <c r="T31" s="679"/>
      <c r="U31" s="679"/>
      <c r="V31" s="346"/>
      <c r="W31" s="207"/>
      <c r="X31" s="346" t="s">
        <v>179</v>
      </c>
      <c r="Y31" s="475"/>
      <c r="AA31">
        <f t="shared" si="1"/>
        <v>14</v>
      </c>
    </row>
    <row r="32" spans="1:27" x14ac:dyDescent="0.25">
      <c r="A32" s="464" t="str">
        <f t="shared" ca="1" si="0"/>
        <v>IE6 / 15</v>
      </c>
      <c r="B32" s="159" t="str">
        <f ca="1">OFFSET(Sprachen!A386,0,'Informazioni generali'!$B$4-1,1,1)</f>
        <v>Perdite di rete (incl. del trasformatore)</v>
      </c>
      <c r="C32" s="467" t="s">
        <v>8</v>
      </c>
      <c r="D32" s="426"/>
      <c r="E32" s="474"/>
      <c r="F32" s="474"/>
      <c r="G32" s="474"/>
      <c r="H32" s="646" t="str">
        <f ca="1">OFFSET(Sprachen!A485,0,'Informazioni generali'!$B$4-1,1,1)</f>
        <v>Deve essere dedotto dalla produzione netta</v>
      </c>
      <c r="I32" s="646"/>
      <c r="J32" s="646"/>
      <c r="K32" s="646"/>
      <c r="L32" s="646"/>
      <c r="M32" s="679"/>
      <c r="N32" s="679"/>
      <c r="O32" s="679"/>
      <c r="P32" s="679"/>
      <c r="Q32" s="679"/>
      <c r="R32" s="679"/>
      <c r="S32" s="679"/>
      <c r="T32" s="679"/>
      <c r="U32" s="679"/>
      <c r="V32" s="346"/>
      <c r="W32" s="207"/>
      <c r="X32" s="346" t="s">
        <v>179</v>
      </c>
      <c r="Y32" s="475"/>
      <c r="AA32">
        <f t="shared" si="1"/>
        <v>15</v>
      </c>
    </row>
    <row r="33" spans="1:27" ht="27" customHeight="1" x14ac:dyDescent="0.25">
      <c r="A33" s="464" t="str">
        <f t="shared" ca="1" si="0"/>
        <v>IE6 / 16</v>
      </c>
      <c r="B33" s="465" t="str">
        <f ca="1">OFFSET(Sprachen!A387,0,'Informazioni generali'!$B$4-1,1,1)</f>
        <v>Produzione netta dell'anno 2024</v>
      </c>
      <c r="C33" s="467" t="s">
        <v>8</v>
      </c>
      <c r="D33" s="102">
        <f>D55</f>
        <v>0</v>
      </c>
      <c r="E33" s="241"/>
      <c r="F33" s="241"/>
      <c r="G33" s="241"/>
      <c r="H33" s="716" t="str">
        <f ca="1">OFFSET(Sprachen!A486,0,'Informazioni generali'!$B$4-1,1,1)</f>
        <v>Devono essere dedotti sia le perdite di rete che di trasformatore nonché il consumo proprio.</v>
      </c>
      <c r="I33" s="716"/>
      <c r="J33" s="716"/>
      <c r="K33" s="716"/>
      <c r="L33" s="716"/>
      <c r="M33" s="679"/>
      <c r="N33" s="679"/>
      <c r="O33" s="679"/>
      <c r="P33" s="679"/>
      <c r="Q33" s="679"/>
      <c r="R33" s="679"/>
      <c r="S33" s="679"/>
      <c r="T33" s="679"/>
      <c r="U33" s="679"/>
      <c r="V33" s="214"/>
      <c r="W33" s="209"/>
      <c r="X33" s="214"/>
      <c r="Y33" s="214"/>
      <c r="AA33">
        <f t="shared" si="1"/>
        <v>16</v>
      </c>
    </row>
    <row r="34" spans="1:27" ht="36" customHeight="1" x14ac:dyDescent="0.25">
      <c r="A34" s="464" t="str">
        <f t="shared" ca="1" si="0"/>
        <v>IE6 / 17a</v>
      </c>
      <c r="B34" s="473" t="str">
        <f ca="1">OFFSET(Sprachen!A388,0,'Informazioni generali'!$B$4-1,1,1)</f>
        <v>Cessione della sostituzione di accumulo di acqua / energia di scambio</v>
      </c>
      <c r="C34" s="467" t="s">
        <v>8</v>
      </c>
      <c r="D34" s="426"/>
      <c r="E34" s="474"/>
      <c r="F34" s="474"/>
      <c r="G34" s="474"/>
      <c r="H34" s="649" t="str">
        <f ca="1">OFFSET(Sprachen!A487,0,'Informazioni generali'!$B$4-1,1,1)</f>
        <v>Indicare tutte le quantità di energia. Se ci sono diverse quantità di energia, prego elencarle in dettaglio in A.5.xxx.7 e trasferire il totale</v>
      </c>
      <c r="I34" s="649"/>
      <c r="J34" s="649"/>
      <c r="K34" s="649"/>
      <c r="L34" s="649"/>
      <c r="M34" s="679"/>
      <c r="N34" s="679"/>
      <c r="O34" s="679"/>
      <c r="P34" s="679"/>
      <c r="Q34" s="679"/>
      <c r="R34" s="679"/>
      <c r="S34" s="679"/>
      <c r="T34" s="679"/>
      <c r="U34" s="679"/>
      <c r="V34" s="346"/>
      <c r="W34" s="207"/>
      <c r="X34" s="346" t="s">
        <v>179</v>
      </c>
      <c r="Y34" s="472" t="s">
        <v>179</v>
      </c>
      <c r="AA34" s="140" t="s">
        <v>923</v>
      </c>
    </row>
    <row r="35" spans="1:27" ht="37.5" x14ac:dyDescent="0.25">
      <c r="A35" s="464" t="str">
        <f t="shared" ca="1" si="0"/>
        <v>IE6 / 17b</v>
      </c>
      <c r="B35" s="476" t="str">
        <f ca="1">OFFSET(Sprachen!A389,0,'Informazioni generali'!$B$4-1,1,1)</f>
        <v>Fornitore / destinatario di energia di cessione della sostituzione di accumul di acqua / energia di scambio</v>
      </c>
      <c r="C35" s="105" t="s">
        <v>196</v>
      </c>
      <c r="D35" s="427"/>
      <c r="E35" s="477"/>
      <c r="F35" s="477"/>
      <c r="G35" s="477"/>
      <c r="H35" s="664" t="str">
        <f ca="1">OFFSET(Sprachen!A488,0,'Informazioni generali'!$B$4-1,1,1)</f>
        <v>Consegna da chi a chi?</v>
      </c>
      <c r="I35" s="664"/>
      <c r="J35" s="664"/>
      <c r="K35" s="664"/>
      <c r="L35" s="664"/>
      <c r="M35" s="679"/>
      <c r="N35" s="679"/>
      <c r="O35" s="679"/>
      <c r="P35" s="679"/>
      <c r="Q35" s="679"/>
      <c r="R35" s="679"/>
      <c r="S35" s="679"/>
      <c r="T35" s="679"/>
      <c r="U35" s="679"/>
      <c r="V35" s="346"/>
      <c r="W35" s="207"/>
      <c r="X35" s="346" t="s">
        <v>179</v>
      </c>
      <c r="Y35" s="472" t="s">
        <v>179</v>
      </c>
      <c r="AA35" s="140" t="s">
        <v>924</v>
      </c>
    </row>
    <row r="36" spans="1:27" ht="25" x14ac:dyDescent="0.25">
      <c r="A36" s="464" t="str">
        <f t="shared" ca="1" si="0"/>
        <v>IE6 / 19</v>
      </c>
      <c r="B36" s="476" t="str">
        <f ca="1">OFFSET(Sprachen!A390,0,'Informazioni generali'!$B$4-1,1,1)</f>
        <v>Energia annua a disposizione dei destinatari d'energia</v>
      </c>
      <c r="C36" s="467" t="s">
        <v>8</v>
      </c>
      <c r="D36" s="424">
        <f>-D34+D33</f>
        <v>0</v>
      </c>
      <c r="E36" s="241"/>
      <c r="F36" s="241"/>
      <c r="G36" s="241"/>
      <c r="H36" s="646"/>
      <c r="I36" s="646"/>
      <c r="J36" s="646"/>
      <c r="K36" s="646"/>
      <c r="L36" s="646"/>
      <c r="M36" s="679"/>
      <c r="N36" s="679"/>
      <c r="O36" s="679"/>
      <c r="P36" s="679"/>
      <c r="Q36" s="679"/>
      <c r="R36" s="679"/>
      <c r="S36" s="679"/>
      <c r="T36" s="679"/>
      <c r="U36" s="679"/>
      <c r="V36" s="214"/>
      <c r="W36" s="209"/>
      <c r="X36" s="214"/>
      <c r="Y36" s="214"/>
      <c r="AA36" s="461" t="s">
        <v>522</v>
      </c>
    </row>
    <row r="37" spans="1:27" ht="30.75" hidden="1" customHeight="1" x14ac:dyDescent="0.25">
      <c r="A37" s="464" t="str">
        <f t="shared" ca="1" si="0"/>
        <v>IE6 / 19-G</v>
      </c>
      <c r="B37" s="473" t="str">
        <f ca="1">OFFSET(Sprachen!A391,0,'Informazioni generali'!$B$4-1,1,1)</f>
        <v>Energia annua a disposizione dei destinatari d'energia</v>
      </c>
      <c r="C37" s="467" t="s">
        <v>8</v>
      </c>
      <c r="D37" s="281"/>
      <c r="E37" s="241"/>
      <c r="F37" s="241"/>
      <c r="G37" s="241"/>
      <c r="H37" s="649" t="str">
        <f ca="1">OFFSET(Sprachen!A489,0,'Informazioni generali'!$B$4-1,1,1)</f>
        <v>Cifra da inserire dalla posizione xxx / 19, comunicato dal rappresentante della centrale</v>
      </c>
      <c r="I37" s="649"/>
      <c r="J37" s="649"/>
      <c r="K37" s="649"/>
      <c r="L37" s="649"/>
      <c r="M37" s="679"/>
      <c r="N37" s="679"/>
      <c r="O37" s="679"/>
      <c r="P37" s="679"/>
      <c r="Q37" s="679"/>
      <c r="R37" s="679"/>
      <c r="S37" s="679"/>
      <c r="T37" s="679"/>
      <c r="U37" s="679"/>
      <c r="V37" s="214"/>
      <c r="W37" s="209"/>
      <c r="X37" s="214"/>
      <c r="Y37" s="214"/>
      <c r="AA37" s="461" t="s">
        <v>521</v>
      </c>
    </row>
    <row r="38" spans="1:27" ht="134.25" customHeight="1" x14ac:dyDescent="0.25">
      <c r="A38" s="464" t="str">
        <f t="shared" ca="1" si="0"/>
        <v>IE6 / 20</v>
      </c>
      <c r="B38" s="465" t="str">
        <f ca="1">OFFSET(Sprachen!A392,0,'Informazioni generali'!$B$4-1,1,1)</f>
        <v>Quote di proprietà</v>
      </c>
      <c r="C38" s="467"/>
      <c r="D38" s="393"/>
      <c r="E38" s="468"/>
      <c r="F38" s="468"/>
      <c r="G38" s="468"/>
      <c r="H38" s="715"/>
      <c r="I38" s="715"/>
      <c r="J38" s="715"/>
      <c r="K38" s="715"/>
      <c r="L38" s="715"/>
      <c r="M38" s="679"/>
      <c r="N38" s="679"/>
      <c r="O38" s="679"/>
      <c r="P38" s="679"/>
      <c r="Q38" s="679"/>
      <c r="R38" s="679"/>
      <c r="S38" s="679"/>
      <c r="T38" s="679"/>
      <c r="U38" s="679"/>
      <c r="V38" s="346"/>
      <c r="W38" s="207"/>
      <c r="X38" s="346" t="s">
        <v>179</v>
      </c>
      <c r="Y38" s="44"/>
      <c r="AA38">
        <v>20</v>
      </c>
    </row>
    <row r="39" spans="1:27" ht="32.25" customHeight="1" x14ac:dyDescent="0.25">
      <c r="A39" s="464" t="str">
        <f t="shared" ca="1" si="0"/>
        <v>IE6 / 21</v>
      </c>
      <c r="B39" s="465" t="str">
        <f ca="1">OFFSET(Sprachen!A393,0,'Informazioni generali'!$B$4-1,1,1)</f>
        <v>Ripartizione di energia spettante ai destinatari</v>
      </c>
      <c r="C39" s="467"/>
      <c r="D39" s="113"/>
      <c r="E39" s="468"/>
      <c r="F39" s="468"/>
      <c r="G39" s="468"/>
      <c r="H39" s="690" t="str">
        <f ca="1">OFFSET(Sprachen!A490,0,'Informazioni generali'!$B$4-1,1,1)</f>
        <v>Quota della fornitura d'energia dall'impianto; 
se vuoto = uguale alle quote di proprietà.</v>
      </c>
      <c r="I39" s="690"/>
      <c r="J39" s="690"/>
      <c r="K39" s="690"/>
      <c r="L39" s="690"/>
      <c r="M39" s="679"/>
      <c r="N39" s="679"/>
      <c r="O39" s="679"/>
      <c r="P39" s="679"/>
      <c r="Q39" s="679"/>
      <c r="R39" s="679"/>
      <c r="S39" s="679"/>
      <c r="T39" s="679"/>
      <c r="U39" s="679"/>
      <c r="V39" s="346"/>
      <c r="W39" s="207"/>
      <c r="X39" s="346" t="s">
        <v>179</v>
      </c>
      <c r="Y39" s="44"/>
      <c r="AA39">
        <f t="shared" si="1"/>
        <v>21</v>
      </c>
    </row>
    <row r="40" spans="1:27" x14ac:dyDescent="0.25">
      <c r="A40" s="464" t="str">
        <f t="shared" ca="1" si="0"/>
        <v>IE6 / 22</v>
      </c>
      <c r="B40" s="159" t="str">
        <f ca="1">OFFSET(Sprachen!A394,0,'Informazioni generali'!$B$4-1,1,1)</f>
        <v>Quota d'energia del richiedente</v>
      </c>
      <c r="C40" s="467" t="s">
        <v>4</v>
      </c>
      <c r="D40" s="351"/>
      <c r="E40" s="478"/>
      <c r="F40" s="478"/>
      <c r="G40" s="478"/>
      <c r="H40" s="646"/>
      <c r="I40" s="646"/>
      <c r="J40" s="646"/>
      <c r="K40" s="646"/>
      <c r="L40" s="646"/>
      <c r="M40" s="679"/>
      <c r="N40" s="679"/>
      <c r="O40" s="679"/>
      <c r="P40" s="679"/>
      <c r="Q40" s="679"/>
      <c r="R40" s="679"/>
      <c r="S40" s="679"/>
      <c r="T40" s="679"/>
      <c r="U40" s="679"/>
      <c r="V40" s="346"/>
      <c r="W40" s="207"/>
      <c r="X40" s="346" t="s">
        <v>179</v>
      </c>
      <c r="Y40" s="44"/>
      <c r="AA40">
        <f t="shared" si="1"/>
        <v>22</v>
      </c>
    </row>
    <row r="41" spans="1:27" x14ac:dyDescent="0.25">
      <c r="A41" s="464" t="str">
        <f t="shared" ca="1" si="0"/>
        <v>IE6 / 23</v>
      </c>
      <c r="B41" s="159" t="str">
        <f ca="1">OFFSET(Sprachen!A395,0,'Informazioni generali'!$B$4-1,1,1)</f>
        <v>Energia annua quota del richiedente</v>
      </c>
      <c r="C41" s="467" t="s">
        <v>8</v>
      </c>
      <c r="D41" s="103">
        <f>IF(D5="Ja/Oui/Si",D36*D40,D37*D40)</f>
        <v>0</v>
      </c>
      <c r="E41" s="242"/>
      <c r="F41" s="242"/>
      <c r="G41" s="242"/>
      <c r="H41" s="646"/>
      <c r="I41" s="646"/>
      <c r="J41" s="646"/>
      <c r="K41" s="646"/>
      <c r="L41" s="646"/>
      <c r="M41" s="679"/>
      <c r="N41" s="679"/>
      <c r="O41" s="679"/>
      <c r="P41" s="679"/>
      <c r="Q41" s="679"/>
      <c r="R41" s="679"/>
      <c r="S41" s="679"/>
      <c r="T41" s="679"/>
      <c r="U41" s="679"/>
      <c r="V41" s="346"/>
      <c r="W41" s="207"/>
      <c r="X41" s="346" t="s">
        <v>179</v>
      </c>
      <c r="Y41" s="44"/>
      <c r="AA41">
        <v>23</v>
      </c>
    </row>
    <row r="42" spans="1:27" ht="37.5" customHeight="1" x14ac:dyDescent="0.25">
      <c r="A42" s="464" t="str">
        <f t="shared" ca="1" si="0"/>
        <v>IE6 / 24</v>
      </c>
      <c r="B42" s="465" t="str">
        <f ca="1">OFFSET(Sprachen!A396,0,'Informazioni generali'!$B$4-1,1,1)</f>
        <v>Rapporto tra richiedente e impianto</v>
      </c>
      <c r="C42" s="467"/>
      <c r="D42" s="114"/>
      <c r="E42" s="479"/>
      <c r="F42" s="479"/>
      <c r="G42" s="479"/>
      <c r="H42" s="649" t="str">
        <f ca="1">OFFSET(Sprachen!A491,0,'Informazioni generali'!$B$4-1,1,1)</f>
        <v>Includere il contratto di accettazione e la conferma dell'assunzione die rischi da parte del gestore e del proprietario / partner nell'allegato</v>
      </c>
      <c r="I42" s="649"/>
      <c r="J42" s="649"/>
      <c r="K42" s="649"/>
      <c r="L42" s="649"/>
      <c r="M42" s="679"/>
      <c r="N42" s="679"/>
      <c r="O42" s="679"/>
      <c r="P42" s="679"/>
      <c r="Q42" s="679"/>
      <c r="R42" s="679"/>
      <c r="S42" s="679"/>
      <c r="T42" s="679"/>
      <c r="U42" s="679"/>
      <c r="V42" s="346"/>
      <c r="W42" s="207"/>
      <c r="X42" s="346" t="s">
        <v>179</v>
      </c>
      <c r="Y42" s="480"/>
      <c r="AA42">
        <v>24</v>
      </c>
    </row>
    <row r="43" spans="1:27" ht="30.75" customHeight="1" x14ac:dyDescent="0.25">
      <c r="A43" s="464" t="str">
        <f t="shared" ca="1" si="0"/>
        <v>IE6 / 25</v>
      </c>
      <c r="B43" s="465" t="str">
        <f ca="1">OFFSET(Sprachen!A397,0,'Informazioni generali'!$B$4-1,1,1)</f>
        <v>Periodo d'esercizio</v>
      </c>
      <c r="C43" s="467"/>
      <c r="D43" s="104" t="str">
        <f ca="1">C119</f>
        <v/>
      </c>
      <c r="E43" s="243"/>
      <c r="F43" s="243"/>
      <c r="G43" s="243"/>
      <c r="H43" s="649" t="str">
        <f ca="1">OFFSET(Sprachen!A492,0,'Informazioni generali'!$B$4-1,1,1)</f>
        <v>Possibili soltanto anno civile o anno idrologico (1° ottobre – 30 settembre), per tutte le centrali stesso parametro.</v>
      </c>
      <c r="I43" s="649"/>
      <c r="J43" s="649"/>
      <c r="K43" s="649"/>
      <c r="L43" s="649"/>
      <c r="M43" s="679"/>
      <c r="N43" s="679"/>
      <c r="O43" s="679"/>
      <c r="P43" s="679"/>
      <c r="Q43" s="679"/>
      <c r="R43" s="679"/>
      <c r="S43" s="679"/>
      <c r="T43" s="679"/>
      <c r="U43" s="679"/>
      <c r="V43" s="346"/>
      <c r="W43" s="207"/>
      <c r="X43" s="346" t="s">
        <v>179</v>
      </c>
      <c r="Y43" s="480"/>
      <c r="AA43">
        <f t="shared" si="1"/>
        <v>25</v>
      </c>
    </row>
    <row r="44" spans="1:27" x14ac:dyDescent="0.25">
      <c r="A44" s="464" t="str">
        <f t="shared" ca="1" si="0"/>
        <v>IE6 / 26</v>
      </c>
      <c r="B44" s="159" t="str">
        <f ca="1">OFFSET(Sprachen!A398,0,'Informazioni generali'!$B$4-1,1,1)</f>
        <v>Data approvazione bilancio separato impianto</v>
      </c>
      <c r="C44" s="467"/>
      <c r="D44" s="115"/>
      <c r="E44" s="481"/>
      <c r="F44" s="481"/>
      <c r="G44" s="481"/>
      <c r="H44" s="664" t="str">
        <f ca="1">OFFSET(Sprachen!A493,0,'Informazioni generali'!$B$4-1,1,1)</f>
        <v>Allegare bilancio separato dell'impianto.</v>
      </c>
      <c r="I44" s="664"/>
      <c r="J44" s="664"/>
      <c r="K44" s="664"/>
      <c r="L44" s="664"/>
      <c r="M44" s="679"/>
      <c r="N44" s="679"/>
      <c r="O44" s="679"/>
      <c r="P44" s="679"/>
      <c r="Q44" s="679"/>
      <c r="R44" s="679"/>
      <c r="S44" s="679"/>
      <c r="T44" s="679"/>
      <c r="U44" s="679"/>
      <c r="V44" s="346"/>
      <c r="W44" s="207"/>
      <c r="X44" s="346" t="s">
        <v>179</v>
      </c>
      <c r="Y44" s="44"/>
      <c r="AA44">
        <f t="shared" si="1"/>
        <v>26</v>
      </c>
    </row>
    <row r="45" spans="1:27" x14ac:dyDescent="0.25">
      <c r="A45" s="464" t="str">
        <f t="shared" ca="1" si="0"/>
        <v>IE6 / 27</v>
      </c>
      <c r="B45" s="159" t="str">
        <f ca="1">OFFSET(Sprachen!A399,0,'Informazioni generali'!$B$4-1,1,1)</f>
        <v>Norma contabile</v>
      </c>
      <c r="C45" s="457"/>
      <c r="D45" s="352"/>
      <c r="E45" s="482"/>
      <c r="F45" s="482"/>
      <c r="G45" s="482"/>
      <c r="H45" s="686"/>
      <c r="I45" s="686"/>
      <c r="J45" s="686"/>
      <c r="K45" s="686"/>
      <c r="L45" s="686"/>
      <c r="M45" s="679"/>
      <c r="N45" s="679"/>
      <c r="O45" s="679"/>
      <c r="P45" s="679"/>
      <c r="Q45" s="679"/>
      <c r="R45" s="679"/>
      <c r="S45" s="679"/>
      <c r="T45" s="679"/>
      <c r="U45" s="679"/>
      <c r="V45" s="346"/>
      <c r="W45" s="207"/>
      <c r="X45" s="346" t="s">
        <v>179</v>
      </c>
      <c r="Y45" s="44"/>
      <c r="AA45">
        <f t="shared" si="1"/>
        <v>27</v>
      </c>
    </row>
    <row r="46" spans="1:27" ht="15.5" x14ac:dyDescent="0.35">
      <c r="A46" s="483"/>
      <c r="B46" s="484"/>
      <c r="C46" s="484"/>
      <c r="D46" s="484"/>
      <c r="E46" s="484"/>
      <c r="F46" s="484"/>
      <c r="G46" s="484"/>
      <c r="H46" s="484"/>
      <c r="I46" s="484"/>
      <c r="J46" s="484"/>
      <c r="K46" s="484"/>
      <c r="L46" s="484"/>
      <c r="M46" s="484"/>
      <c r="N46" s="484"/>
      <c r="O46" s="484"/>
      <c r="P46" s="484"/>
      <c r="Q46" s="484"/>
      <c r="R46" s="484"/>
      <c r="S46" s="484"/>
      <c r="T46" s="484"/>
      <c r="U46" s="484"/>
      <c r="V46" s="484"/>
      <c r="W46" s="485"/>
      <c r="X46" s="484"/>
      <c r="Y46" s="484"/>
      <c r="Z46" s="486"/>
    </row>
    <row r="47" spans="1:27" ht="26" x14ac:dyDescent="0.25">
      <c r="A47" s="464"/>
      <c r="B47" s="487" t="str">
        <f ca="1">OFFSET(Sprachen!A400,0,'Informazioni generali'!$B$4-1,1,1)</f>
        <v>A2. Dati delle centrali</v>
      </c>
      <c r="C47" s="467"/>
      <c r="D47" s="467"/>
      <c r="E47" s="468"/>
      <c r="F47" s="468"/>
      <c r="G47" s="468"/>
      <c r="H47" s="105" t="str">
        <f ca="1">OFFSET(Sprachen!A336,0,'Informazioni generali'!$B$4-1,1,1)</f>
        <v>Centrale 1</v>
      </c>
      <c r="I47" s="105" t="str">
        <f ca="1">OFFSET(Sprachen!A337,0,'Informazioni generali'!$B$4-1,1,1)</f>
        <v>Centrale 2</v>
      </c>
      <c r="J47" s="105" t="str">
        <f ca="1">OFFSET(Sprachen!A338,0,'Informazioni generali'!$B$4-1,1,1)</f>
        <v>Centrale 3</v>
      </c>
      <c r="K47" s="105" t="str">
        <f ca="1">OFFSET(Sprachen!A339,0,'Informazioni generali'!$B$4-1,1,1)</f>
        <v>Centrale 4</v>
      </c>
      <c r="L47" s="105" t="str">
        <f ca="1">OFFSET(Sprachen!A340,0,'Informazioni generali'!$B$4-1,1,1)</f>
        <v>Centrale 5</v>
      </c>
      <c r="M47" s="105" t="str">
        <f ca="1">OFFSET(Sprachen!A341,0,'Informazioni generali'!$B$4-1,1,1)</f>
        <v>Centrale 6</v>
      </c>
      <c r="N47" s="105" t="str">
        <f ca="1">OFFSET(Sprachen!A342,0,'Informazioni generali'!$B$4-1,1,1)</f>
        <v>Centrale 7</v>
      </c>
      <c r="O47" s="105" t="str">
        <f ca="1">OFFSET(Sprachen!A343,0,'Informazioni generali'!$B$4-1,1,1)</f>
        <v>Centrale 8</v>
      </c>
      <c r="P47" s="105" t="str">
        <f ca="1">OFFSET(Sprachen!A344,0,'Informazioni generali'!$B$4-1,1,1)</f>
        <v>Centrale 9</v>
      </c>
      <c r="Q47" s="105" t="str">
        <f ca="1">OFFSET(Sprachen!A345,0,'Informazioni generali'!$B$4-1,1,1)</f>
        <v>Centrale 10</v>
      </c>
      <c r="R47" s="713" t="str">
        <f ca="1">H12</f>
        <v>Commenti UFE</v>
      </c>
      <c r="S47" s="714"/>
      <c r="T47" s="452" t="str">
        <f ca="1">M12</f>
        <v>Commenti richiedente</v>
      </c>
      <c r="U47" s="453"/>
      <c r="V47" s="454" t="str">
        <f ca="1">V12</f>
        <v>Esame plausiblità</v>
      </c>
      <c r="W47" s="454" t="str">
        <f ca="1">W12</f>
        <v>Osservazioni plausibilità</v>
      </c>
      <c r="X47" s="454" t="str">
        <f ca="1">X12</f>
        <v>Esame materiale</v>
      </c>
      <c r="Y47" s="454" t="str">
        <f ca="1">Y12</f>
        <v>Commenti esame materiale</v>
      </c>
      <c r="Z47" s="486"/>
    </row>
    <row r="48" spans="1:27" ht="81.75" customHeight="1" x14ac:dyDescent="0.25">
      <c r="A48" s="464" t="str">
        <f t="shared" ref="A48:A59" ca="1" si="2">CONCATENATE($A$2," / ",AA48)</f>
        <v>IE6 / 28</v>
      </c>
      <c r="B48" s="106" t="str">
        <f ca="1">OFFSET(Sprachen!A401,0,'Informazioni generali'!$B$4-1,1,1)</f>
        <v>Nome della centrale (o impianto singolo conformemente all'art.88 OPEn)</v>
      </c>
      <c r="C48" s="467"/>
      <c r="D48" s="488"/>
      <c r="E48" s="468"/>
      <c r="F48" s="468"/>
      <c r="G48" s="468"/>
      <c r="H48" s="489" t="str">
        <f ca="1">IFERROR(IF($D$5="Nein","-",VLOOKUP(H$47,Input_prod_e!$A$10:$AA$19,HLOOKUP($A$2,Input_prod_e!$C$5:$AS$6,2,FALSE)+2,FALSE)),"")</f>
        <v/>
      </c>
      <c r="I48" s="489" t="str">
        <f ca="1">IFERROR(IF($D$5="Nein","-",VLOOKUP(I$47,Input_prod_e!$A$10:$AA$19,HLOOKUP($A$2,Input_prod_e!$C$5:$AS$6,2,FALSE)+2,FALSE)),"")</f>
        <v/>
      </c>
      <c r="J48" s="489" t="str">
        <f ca="1">IFERROR(IF($D$5="Nein","-",VLOOKUP(J$47,Input_prod_e!$A$10:$AA$19,HLOOKUP($A$2,Input_prod_e!$C$5:$AS$6,2,FALSE)+2,FALSE)),"")</f>
        <v/>
      </c>
      <c r="K48" s="489" t="str">
        <f ca="1">IFERROR(IF($D$5="Nein","-",VLOOKUP(K$47,Input_prod_e!$A$10:$AA$19,HLOOKUP($A$2,Input_prod_e!$C$5:$AS$6,2,FALSE)+2,FALSE)),"")</f>
        <v/>
      </c>
      <c r="L48" s="489" t="str">
        <f ca="1">IFERROR(IF($D$5="Nein","-",VLOOKUP(L$47,Input_prod_e!$A$10:$AA$19,HLOOKUP($A$2,Input_prod_e!$C$5:$AS$6,2,FALSE)+2,FALSE)),"")</f>
        <v/>
      </c>
      <c r="M48" s="489" t="str">
        <f ca="1">IFERROR(IF($D$5="Nein","-",VLOOKUP(M$47,Input_prod_e!$A$10:$AA$19,HLOOKUP($A$2,Input_prod_e!$C$5:$AS$6,2,FALSE)+2,FALSE)),"")</f>
        <v/>
      </c>
      <c r="N48" s="489" t="str">
        <f ca="1">IFERROR(IF($D$5="Nein","-",VLOOKUP(N$47,Input_prod_e!$A$10:$AA$19,HLOOKUP($A$2,Input_prod_e!$C$5:$AS$6,2,FALSE)+2,FALSE)),"")</f>
        <v/>
      </c>
      <c r="O48" s="489" t="str">
        <f ca="1">IFERROR(IF($D$5="Nein","-",VLOOKUP(O$47,Input_prod_e!$A$10:$AA$19,HLOOKUP($A$2,Input_prod_e!$C$5:$AS$6,2,FALSE)+2,FALSE)),"")</f>
        <v/>
      </c>
      <c r="P48" s="489" t="str">
        <f ca="1">IFERROR(IF($D$5="Nein","-",VLOOKUP(P$47,Input_prod_e!$A$10:$AA$19,HLOOKUP($A$2,Input_prod_e!$C$5:$AS$6,2,FALSE)+2,FALSE)),"")</f>
        <v/>
      </c>
      <c r="Q48" s="489" t="str">
        <f ca="1">IFERROR(IF($D$5="Nein","-",VLOOKUP(Q$47,Input_prod_e!$A$10:$AA$19,HLOOKUP($A$2,Input_prod_e!$C$5:$AS$6,2,FALSE)+2,FALSE)),"")</f>
        <v/>
      </c>
      <c r="R48" s="567" t="str">
        <f ca="1">OFFSET(Sprachen!A496,0,'Informazioni generali'!$B$4-1,1,1)</f>
        <v>Allegare alla domanda contratto che attesta il diritto di utilizzazione.
Qualora né concessione né diritto acquisito, specificare nei commenti.</v>
      </c>
      <c r="S48" s="568"/>
      <c r="T48" s="675"/>
      <c r="U48" s="676"/>
      <c r="V48" s="346"/>
      <c r="W48" s="207"/>
      <c r="X48" s="346" t="s">
        <v>179</v>
      </c>
      <c r="Y48" s="44"/>
      <c r="Z48" s="486"/>
      <c r="AA48">
        <f>+AA45+1</f>
        <v>28</v>
      </c>
    </row>
    <row r="49" spans="1:27" x14ac:dyDescent="0.25">
      <c r="A49" s="464" t="str">
        <f t="shared" ca="1" si="2"/>
        <v>IE6 / 29</v>
      </c>
      <c r="B49" s="98" t="str">
        <f ca="1">OFFSET(Sprachen!A402,0,'Informazioni generali'!$B$4-1,1,1)</f>
        <v>N. centrale sulla WASTA</v>
      </c>
      <c r="C49" s="467"/>
      <c r="D49" s="488"/>
      <c r="E49" s="468"/>
      <c r="F49" s="468"/>
      <c r="G49" s="468"/>
      <c r="H49" s="113"/>
      <c r="I49" s="113"/>
      <c r="J49" s="113"/>
      <c r="K49" s="113"/>
      <c r="L49" s="113"/>
      <c r="M49" s="113"/>
      <c r="N49" s="353"/>
      <c r="O49" s="353"/>
      <c r="P49" s="353"/>
      <c r="Q49" s="353"/>
      <c r="R49" s="678"/>
      <c r="S49" s="659"/>
      <c r="T49" s="675"/>
      <c r="U49" s="676"/>
      <c r="V49" s="346"/>
      <c r="W49" s="207"/>
      <c r="X49" s="346" t="s">
        <v>179</v>
      </c>
      <c r="Y49" s="44"/>
      <c r="Z49" s="486"/>
      <c r="AA49">
        <f>+AA48+1</f>
        <v>29</v>
      </c>
    </row>
    <row r="50" spans="1:27" ht="25" x14ac:dyDescent="0.25">
      <c r="A50" s="464" t="str">
        <f t="shared" ca="1" si="2"/>
        <v>IE6 / 30</v>
      </c>
      <c r="B50" s="98" t="str">
        <f ca="1">OFFSET(Sprachen!A403,0,'Informazioni generali'!$B$4-1,1,1)</f>
        <v>Collegamento sul piano idraulico e ottimizzazione congiunta disponibili</v>
      </c>
      <c r="C50" s="467" t="str">
        <f ca="1">OFFSET(Sprachen!A404,0,'Informazioni generali'!$B$4-1,1,1)</f>
        <v>[Si/No]</v>
      </c>
      <c r="D50" s="490"/>
      <c r="E50" s="491"/>
      <c r="F50" s="491"/>
      <c r="G50" s="491"/>
      <c r="H50" s="354"/>
      <c r="I50" s="354"/>
      <c r="J50" s="354"/>
      <c r="K50" s="354"/>
      <c r="L50" s="354"/>
      <c r="M50" s="354"/>
      <c r="N50" s="354"/>
      <c r="O50" s="354"/>
      <c r="P50" s="354"/>
      <c r="Q50" s="354"/>
      <c r="R50" s="687" t="str">
        <f ca="1">OFFSET(Sprachen!A497,0,'Informazioni generali'!$B$4-1,1,1)</f>
        <v>Allegare planimetria dell'impianto</v>
      </c>
      <c r="S50" s="688"/>
      <c r="T50" s="675"/>
      <c r="U50" s="676"/>
      <c r="V50" s="346"/>
      <c r="W50" s="207"/>
      <c r="X50" s="346" t="s">
        <v>179</v>
      </c>
      <c r="Y50" s="492"/>
      <c r="Z50" s="486"/>
      <c r="AA50">
        <f t="shared" ref="AA50:AA57" si="3">+AA49+1</f>
        <v>30</v>
      </c>
    </row>
    <row r="51" spans="1:27" x14ac:dyDescent="0.25">
      <c r="A51" s="464" t="str">
        <f t="shared" ca="1" si="2"/>
        <v>IE6 / 31</v>
      </c>
      <c r="B51" s="98" t="str">
        <f ca="1">OFFSET(Sprachen!A405,0,'Informazioni generali'!$B$4-1,1,1)</f>
        <v>Potenza meccanica lorda media</v>
      </c>
      <c r="C51" s="467" t="s">
        <v>6</v>
      </c>
      <c r="D51" s="101">
        <f>SUMIF($H$50:$Q$50,"Ja",H51:Q51)+SUMIF($H$50:$Q$50,"Oui",H51:Q51)+SUMIF($H$50:$Q$50,"Si",H51:Q51)</f>
        <v>0</v>
      </c>
      <c r="E51" s="240"/>
      <c r="F51" s="240"/>
      <c r="G51" s="240"/>
      <c r="H51" s="428"/>
      <c r="I51" s="428"/>
      <c r="J51" s="428"/>
      <c r="K51" s="428"/>
      <c r="L51" s="428"/>
      <c r="M51" s="428"/>
      <c r="N51" s="428"/>
      <c r="O51" s="428"/>
      <c r="P51" s="428"/>
      <c r="Q51" s="428"/>
      <c r="R51" s="678"/>
      <c r="S51" s="659"/>
      <c r="T51" s="675"/>
      <c r="U51" s="676"/>
      <c r="V51" s="346"/>
      <c r="W51" s="207"/>
      <c r="X51" s="346" t="s">
        <v>179</v>
      </c>
      <c r="Y51" s="492" t="s">
        <v>179</v>
      </c>
      <c r="Z51" s="486"/>
      <c r="AA51">
        <f t="shared" si="3"/>
        <v>31</v>
      </c>
    </row>
    <row r="52" spans="1:27" x14ac:dyDescent="0.25">
      <c r="A52" s="464" t="str">
        <f t="shared" ca="1" si="2"/>
        <v>IE6 / 32</v>
      </c>
      <c r="B52" s="98" t="str">
        <f ca="1">OFFSET(Sprachen!A406,0,'Informazioni generali'!$B$4-1,1,1)</f>
        <v>Potenza installata delle turbine</v>
      </c>
      <c r="C52" s="467" t="s">
        <v>6</v>
      </c>
      <c r="D52" s="101">
        <f>SUMIF($H$50:$Q$50,"Ja",H52:Q52)+SUMIF($H$50:$Q$50,"Oui",H52:Q52)+SUMIF($H$50:$Q$50,"Si",H52:Q52)</f>
        <v>0</v>
      </c>
      <c r="E52" s="240"/>
      <c r="F52" s="240"/>
      <c r="G52" s="240"/>
      <c r="H52" s="428"/>
      <c r="I52" s="428"/>
      <c r="J52" s="428"/>
      <c r="K52" s="428"/>
      <c r="L52" s="428"/>
      <c r="M52" s="428"/>
      <c r="N52" s="428"/>
      <c r="O52" s="428"/>
      <c r="P52" s="428"/>
      <c r="Q52" s="428"/>
      <c r="R52" s="678"/>
      <c r="S52" s="659"/>
      <c r="T52" s="675"/>
      <c r="U52" s="676"/>
      <c r="V52" s="346"/>
      <c r="W52" s="207"/>
      <c r="X52" s="346" t="s">
        <v>179</v>
      </c>
      <c r="Y52" s="44"/>
      <c r="Z52" s="486"/>
      <c r="AA52">
        <f t="shared" si="3"/>
        <v>32</v>
      </c>
    </row>
    <row r="53" spans="1:27" x14ac:dyDescent="0.25">
      <c r="A53" s="464" t="str">
        <f t="shared" ca="1" si="2"/>
        <v>IE6 / 33</v>
      </c>
      <c r="B53" s="98" t="str">
        <f ca="1">OFFSET(Sprachen!A407,0,'Informazioni generali'!$B$4-1,1,1)</f>
        <v>Potenza massima erogata dal generatore</v>
      </c>
      <c r="C53" s="467" t="s">
        <v>6</v>
      </c>
      <c r="D53" s="101">
        <f>SUMIF($H$50:$Q$50,"Ja",H53:Q53)+SUMIF($H$50:$Q$50,"Oui",H53:Q53)+SUMIF($H$50:$Q$50,"Si",H53:Q53)</f>
        <v>0</v>
      </c>
      <c r="E53" s="240"/>
      <c r="F53" s="240"/>
      <c r="G53" s="240"/>
      <c r="H53" s="428"/>
      <c r="I53" s="428"/>
      <c r="J53" s="428"/>
      <c r="K53" s="428"/>
      <c r="L53" s="428"/>
      <c r="M53" s="428"/>
      <c r="N53" s="428"/>
      <c r="O53" s="428"/>
      <c r="P53" s="428"/>
      <c r="Q53" s="428"/>
      <c r="R53" s="678"/>
      <c r="S53" s="659"/>
      <c r="T53" s="675"/>
      <c r="U53" s="676"/>
      <c r="V53" s="346"/>
      <c r="W53" s="207"/>
      <c r="X53" s="346" t="s">
        <v>179</v>
      </c>
      <c r="Y53" s="44"/>
      <c r="Z53" s="486"/>
      <c r="AA53">
        <f t="shared" si="3"/>
        <v>33</v>
      </c>
    </row>
    <row r="54" spans="1:27" ht="31.5" customHeight="1" x14ac:dyDescent="0.25">
      <c r="A54" s="464" t="str">
        <f t="shared" ca="1" si="2"/>
        <v>IE6 / 34</v>
      </c>
      <c r="B54" s="98" t="str">
        <f ca="1">OFFSET(Sprachen!A408,0,'Informazioni generali'!$B$4-1,1,1)</f>
        <v>Produzione netta di tutte le centrali</v>
      </c>
      <c r="C54" s="467" t="s">
        <v>8</v>
      </c>
      <c r="D54" s="102">
        <f ca="1">IFERROR(SUM(H54:Q54),"")</f>
        <v>0</v>
      </c>
      <c r="E54" s="244"/>
      <c r="F54" s="244"/>
      <c r="G54" s="244"/>
      <c r="H54" s="108" t="str">
        <f ca="1">IFERROR(IF($D$5="Nein/Non/No","-",VLOOKUP(H$47,Input_prod_e!$A$21:$AA$30,HLOOKUP($A$2,Input_prod_e!$C$5:$AS$6,2,FALSE)+2,FALSE)),"")</f>
        <v/>
      </c>
      <c r="I54" s="108" t="str">
        <f ca="1">IFERROR(IF($D$5="Nein/Non/No","-",VLOOKUP(I$47,Input_prod_e!$A$21:$AA$30,HLOOKUP($A$2,Input_prod_e!$C$5:$AS$6,2,FALSE)+2,FALSE)),"")</f>
        <v/>
      </c>
      <c r="J54" s="108" t="str">
        <f ca="1">IFERROR(IF($D$5="Nein/Non/No","-",VLOOKUP(J$47,Input_prod_e!$A$21:$AA$30,HLOOKUP($A$2,Input_prod_e!$C$5:$AS$6,2,FALSE)+2,FALSE)),"")</f>
        <v/>
      </c>
      <c r="K54" s="108" t="str">
        <f ca="1">IFERROR(IF($D$5="Nein/Non/No","-",VLOOKUP(K$47,Input_prod_e!$A$21:$AA$30,HLOOKUP($A$2,Input_prod_e!$C$5:$AS$6,2,FALSE)+2,FALSE)),"")</f>
        <v/>
      </c>
      <c r="L54" s="108" t="str">
        <f ca="1">IFERROR(IF($D$5="Nein/Non/No","-",VLOOKUP(L$47,Input_prod_e!$A$21:$AA$30,HLOOKUP($A$2,Input_prod_e!$C$5:$AS$6,2,FALSE)+2,FALSE)),"")</f>
        <v/>
      </c>
      <c r="M54" s="108" t="str">
        <f ca="1">IFERROR(IF($D$5="Nein/Non/No","-",VLOOKUP(M$47,Input_prod_e!$A$21:$AA$30,HLOOKUP($A$2,Input_prod_e!$C$5:$AS$6,2,FALSE)+2,FALSE)),"")</f>
        <v/>
      </c>
      <c r="N54" s="108" t="str">
        <f ca="1">IFERROR(IF($D$5="Nein/Non/No","-",VLOOKUP(N$47,Input_prod_e!$A$21:$AA$30,HLOOKUP($A$2,Input_prod_e!$C$5:$AS$6,2,FALSE)+2,FALSE)),"")</f>
        <v/>
      </c>
      <c r="O54" s="108" t="str">
        <f ca="1">IFERROR(IF($D$5="Nein/Non/No","-",VLOOKUP(O$47,Input_prod_e!$A$21:$AA$30,HLOOKUP($A$2,Input_prod_e!$C$5:$AS$6,2,FALSE)+2,FALSE)),"")</f>
        <v/>
      </c>
      <c r="P54" s="108" t="str">
        <f ca="1">IFERROR(IF($D$5="Nein/Non/No","-",VLOOKUP(P$47,Input_prod_e!$A$21:$AA$30,HLOOKUP($A$2,Input_prod_e!$C$5:$AS$6,2,FALSE)+2,FALSE)),"")</f>
        <v/>
      </c>
      <c r="Q54" s="108" t="str">
        <f ca="1">IFERROR(IF($D$5="Nein/Non/No","-",VLOOKUP(Q$47,Input_prod_e!$A$21:$AA$30,HLOOKUP($A$2,Input_prod_e!$C$5:$AS$6,2,FALSE)+2,FALSE)),"")</f>
        <v/>
      </c>
      <c r="R54" s="574" t="str">
        <f ca="1">OFFSET(Sprachen!A498,0,'Informazioni generali'!$B$4-1,1,1)</f>
        <v>Prendere in considerazione soltanto gli impianti con collegamento sul piano idraulico e ottimizzati congiuntamente</v>
      </c>
      <c r="S54" s="576"/>
      <c r="T54" s="586"/>
      <c r="U54" s="586"/>
      <c r="V54" s="493"/>
      <c r="W54" s="209"/>
      <c r="X54" s="493"/>
      <c r="Y54" s="494"/>
      <c r="Z54" s="486"/>
      <c r="AA54">
        <f t="shared" si="3"/>
        <v>34</v>
      </c>
    </row>
    <row r="55" spans="1:27" ht="31.5" customHeight="1" x14ac:dyDescent="0.25">
      <c r="A55" s="464" t="str">
        <f t="shared" ca="1" si="2"/>
        <v>IE6 / 35</v>
      </c>
      <c r="B55" s="98" t="str">
        <f ca="1">OFFSET(Sprachen!A409,0,'Informazioni generali'!$B$4-1,1,1)</f>
        <v>Produzione netta degli impianti con collegamento sul piano idraulico e ottimizzati congiuntamente</v>
      </c>
      <c r="C55" s="467" t="s">
        <v>8</v>
      </c>
      <c r="D55" s="102">
        <f>SUM(H55:Q55)</f>
        <v>0</v>
      </c>
      <c r="E55" s="244"/>
      <c r="F55" s="244"/>
      <c r="G55" s="244"/>
      <c r="H55" s="108">
        <f>+IF(H50="Ja",H54,0)+IF(H50="Oui",H54,0)+IF(H50="Si",H54,0)</f>
        <v>0</v>
      </c>
      <c r="I55" s="108">
        <f t="shared" ref="I55:Q55" si="4">+IF(I50="Ja",I54,0)+IF(I50="Oui",I54,0)+IF(I50="Si",I54,0)</f>
        <v>0</v>
      </c>
      <c r="J55" s="108">
        <f t="shared" si="4"/>
        <v>0</v>
      </c>
      <c r="K55" s="108">
        <f t="shared" si="4"/>
        <v>0</v>
      </c>
      <c r="L55" s="108">
        <f t="shared" si="4"/>
        <v>0</v>
      </c>
      <c r="M55" s="108">
        <f t="shared" si="4"/>
        <v>0</v>
      </c>
      <c r="N55" s="108">
        <f t="shared" si="4"/>
        <v>0</v>
      </c>
      <c r="O55" s="108">
        <f t="shared" si="4"/>
        <v>0</v>
      </c>
      <c r="P55" s="108">
        <f t="shared" si="4"/>
        <v>0</v>
      </c>
      <c r="Q55" s="108">
        <f t="shared" si="4"/>
        <v>0</v>
      </c>
      <c r="R55" s="570"/>
      <c r="S55" s="572"/>
      <c r="T55" s="586"/>
      <c r="U55" s="586"/>
      <c r="V55" s="493"/>
      <c r="W55" s="209"/>
      <c r="X55" s="493"/>
      <c r="Y55" s="494"/>
      <c r="Z55" s="486"/>
      <c r="AA55">
        <f t="shared" si="3"/>
        <v>35</v>
      </c>
    </row>
    <row r="56" spans="1:27" x14ac:dyDescent="0.25">
      <c r="A56" s="464" t="str">
        <f t="shared" ca="1" si="2"/>
        <v>IE6 / 36</v>
      </c>
      <c r="B56" s="98" t="str">
        <f ca="1">OFFSET(Sprachen!A410,0,'Informazioni generali'!$B$4-1,1,1)</f>
        <v>Diritto a RU/RIC</v>
      </c>
      <c r="C56" s="467" t="str">
        <f ca="1">OFFSET(Sprachen!A404,0,'Informazioni generali'!$B$4-1,1,1)</f>
        <v>[Si/No]</v>
      </c>
      <c r="D56" s="495">
        <f>IF(COUNTIF(H56:Q56,"Ja")&gt;0,COUNTIF(H56:Q56,"Ja"),0)</f>
        <v>0</v>
      </c>
      <c r="E56" s="496"/>
      <c r="F56" s="496"/>
      <c r="G56" s="496"/>
      <c r="H56" s="354"/>
      <c r="I56" s="354"/>
      <c r="J56" s="354"/>
      <c r="K56" s="354"/>
      <c r="L56" s="354"/>
      <c r="M56" s="354"/>
      <c r="N56" s="354"/>
      <c r="O56" s="354"/>
      <c r="P56" s="354"/>
      <c r="Q56" s="354"/>
      <c r="R56" s="687"/>
      <c r="S56" s="688"/>
      <c r="T56" s="675"/>
      <c r="U56" s="676"/>
      <c r="V56" s="346"/>
      <c r="W56" s="207"/>
      <c r="X56" s="346" t="s">
        <v>179</v>
      </c>
      <c r="Y56" s="492" t="s">
        <v>179</v>
      </c>
      <c r="Z56" s="486"/>
      <c r="AA56">
        <f t="shared" si="3"/>
        <v>36</v>
      </c>
    </row>
    <row r="57" spans="1:27" x14ac:dyDescent="0.25">
      <c r="A57" s="464" t="str">
        <f t="shared" ca="1" si="2"/>
        <v>IE6 / 37</v>
      </c>
      <c r="B57" s="98" t="str">
        <f ca="1">OFFSET(Sprachen!A411,0,'Informazioni generali'!$B$4-1,1,1)</f>
        <v>Ricavi da RU/RIC anno</v>
      </c>
      <c r="C57" s="467" t="s">
        <v>24</v>
      </c>
      <c r="D57" s="497">
        <f>SUMIF(H50:Q50,"Ja",H57:Q57)+SUMIF(H50:Q50,"Oui",H57:Q57)+SUMIF(H50:Q50,"Si",H57:Q57)</f>
        <v>0</v>
      </c>
      <c r="E57" s="245"/>
      <c r="F57" s="245"/>
      <c r="G57" s="245"/>
      <c r="H57" s="429"/>
      <c r="I57" s="429"/>
      <c r="J57" s="429"/>
      <c r="K57" s="429"/>
      <c r="L57" s="429"/>
      <c r="M57" s="429"/>
      <c r="N57" s="429"/>
      <c r="O57" s="429"/>
      <c r="P57" s="429"/>
      <c r="Q57" s="429"/>
      <c r="R57" s="678"/>
      <c r="S57" s="659"/>
      <c r="T57" s="675"/>
      <c r="U57" s="676"/>
      <c r="V57" s="346"/>
      <c r="W57" s="207"/>
      <c r="X57" s="346" t="s">
        <v>179</v>
      </c>
      <c r="Y57" s="492" t="s">
        <v>179</v>
      </c>
      <c r="Z57" s="486"/>
      <c r="AA57">
        <f t="shared" si="3"/>
        <v>37</v>
      </c>
    </row>
    <row r="58" spans="1:27" ht="25" x14ac:dyDescent="0.25">
      <c r="A58" s="464" t="str">
        <f t="shared" ca="1" si="2"/>
        <v>IE6 / 39</v>
      </c>
      <c r="B58" s="98" t="str">
        <f ca="1">OFFSET(Sprachen!A412,0,'Informazioni generali'!$B$4-1,1,1)</f>
        <v>Ricavi dall'indennizzo per risanamenti secondo la legge sulla protezione delle acque</v>
      </c>
      <c r="C58" s="457" t="s">
        <v>24</v>
      </c>
      <c r="D58" s="497">
        <f>SUMIF($H$50:$Q$50,"Ja",H58:Q58)+SUMIF($H$50:$Q$50,"Oui",H58:Q58)+SUMIF($H$50:$Q$50,"Si",H58:Q58)</f>
        <v>0</v>
      </c>
      <c r="E58" s="245"/>
      <c r="F58" s="245"/>
      <c r="G58" s="245"/>
      <c r="H58" s="429"/>
      <c r="I58" s="429"/>
      <c r="J58" s="429"/>
      <c r="K58" s="429"/>
      <c r="L58" s="429"/>
      <c r="M58" s="429"/>
      <c r="N58" s="429"/>
      <c r="O58" s="429"/>
      <c r="P58" s="429"/>
      <c r="Q58" s="429"/>
      <c r="R58" s="656"/>
      <c r="S58" s="658"/>
      <c r="T58" s="675"/>
      <c r="U58" s="676"/>
      <c r="V58" s="346"/>
      <c r="W58" s="207"/>
      <c r="X58" s="346" t="s">
        <v>179</v>
      </c>
      <c r="Y58" s="492" t="s">
        <v>179</v>
      </c>
      <c r="Z58" s="486"/>
      <c r="AA58">
        <v>39</v>
      </c>
    </row>
    <row r="59" spans="1:27" ht="25" x14ac:dyDescent="0.25">
      <c r="A59" s="464" t="str">
        <f t="shared" ca="1" si="2"/>
        <v>IE6 / 41</v>
      </c>
      <c r="B59" s="98" t="str">
        <f ca="1">OFFSET(Sprachen!A413,0,'Informazioni generali'!$B$4-1,1,1)</f>
        <v>Ricavi da altre misure di sostegno da parte degli enti pubblici</v>
      </c>
      <c r="C59" s="457" t="s">
        <v>24</v>
      </c>
      <c r="D59" s="497">
        <f>SUMIF(H50:Q50,"Ja",H59:Q59)+SUMIF(H50:Q50,"Qui",H59:Q59)+SUMIF(H50:Q50,"Si",H59:Q59)</f>
        <v>0</v>
      </c>
      <c r="E59" s="245"/>
      <c r="F59" s="245"/>
      <c r="G59" s="245"/>
      <c r="H59" s="429"/>
      <c r="I59" s="429"/>
      <c r="J59" s="429"/>
      <c r="K59" s="429"/>
      <c r="L59" s="429"/>
      <c r="M59" s="429"/>
      <c r="N59" s="429"/>
      <c r="O59" s="429"/>
      <c r="P59" s="429"/>
      <c r="Q59" s="429"/>
      <c r="R59" s="656"/>
      <c r="S59" s="658"/>
      <c r="T59" s="675"/>
      <c r="U59" s="676"/>
      <c r="V59" s="346"/>
      <c r="W59" s="207"/>
      <c r="X59" s="346" t="s">
        <v>179</v>
      </c>
      <c r="Y59" s="44"/>
      <c r="Z59" s="486"/>
      <c r="AA59">
        <v>41</v>
      </c>
    </row>
    <row r="60" spans="1:27" ht="15.5" x14ac:dyDescent="0.35">
      <c r="A60" s="483"/>
      <c r="B60" s="484"/>
      <c r="C60" s="484"/>
      <c r="D60" s="484"/>
      <c r="E60" s="484"/>
      <c r="F60" s="484"/>
      <c r="G60" s="484"/>
      <c r="H60" s="484"/>
      <c r="I60" s="484"/>
      <c r="J60" s="484"/>
      <c r="K60" s="484"/>
      <c r="L60" s="484"/>
      <c r="M60" s="484"/>
      <c r="N60" s="484"/>
      <c r="O60" s="484"/>
      <c r="P60" s="484"/>
      <c r="Q60" s="484"/>
      <c r="R60" s="484"/>
      <c r="S60" s="484"/>
      <c r="T60" s="484"/>
      <c r="U60" s="484"/>
      <c r="V60" s="484"/>
      <c r="W60" s="485"/>
      <c r="X60" s="484"/>
      <c r="Y60" s="484"/>
      <c r="Z60" s="486"/>
    </row>
    <row r="61" spans="1:27" ht="26" x14ac:dyDescent="0.3">
      <c r="A61" s="498" t="str">
        <f ca="1">OFFSET(Sprachen!A414,0,'Informazioni generali'!$B$4-1,1,1)</f>
        <v>B. Costi di produzione</v>
      </c>
      <c r="B61" s="498"/>
      <c r="C61" s="465"/>
      <c r="D61" s="499"/>
      <c r="E61" s="500"/>
      <c r="F61" s="500"/>
      <c r="G61" s="500"/>
      <c r="H61" s="674" t="str">
        <f ca="1">R47</f>
        <v>Commenti UFE</v>
      </c>
      <c r="I61" s="674"/>
      <c r="J61" s="674"/>
      <c r="K61" s="674"/>
      <c r="L61" s="674"/>
      <c r="M61" s="740" t="str">
        <f ca="1">T47</f>
        <v>Commenti richiedente</v>
      </c>
      <c r="N61" s="741"/>
      <c r="O61" s="741"/>
      <c r="P61" s="741"/>
      <c r="Q61" s="741"/>
      <c r="R61" s="741"/>
      <c r="S61" s="741"/>
      <c r="T61" s="741"/>
      <c r="U61" s="742"/>
      <c r="V61" s="454" t="str">
        <f ca="1">V47</f>
        <v>Esame plausiblità</v>
      </c>
      <c r="W61" s="454" t="str">
        <f ca="1">W47</f>
        <v>Osservazioni plausibilità</v>
      </c>
      <c r="X61" s="454" t="str">
        <f ca="1">X47</f>
        <v>Esame materiale</v>
      </c>
      <c r="Y61" s="454" t="str">
        <f ca="1">Y47</f>
        <v>Commenti esame materiale</v>
      </c>
    </row>
    <row r="62" spans="1:27" ht="27.75" customHeight="1" x14ac:dyDescent="0.25">
      <c r="A62" s="464"/>
      <c r="B62" s="501" t="str">
        <f ca="1">OFFSET(Sprachen!A415,0,'Informazioni generali'!$B$4-1,1,1)</f>
        <v>B 1. Costi e ricavi d'esercizio</v>
      </c>
      <c r="C62" s="467"/>
      <c r="D62" s="467"/>
      <c r="E62" s="502"/>
      <c r="F62" s="502"/>
      <c r="G62" s="502"/>
      <c r="H62" s="590"/>
      <c r="I62" s="590"/>
      <c r="J62" s="590"/>
      <c r="K62" s="590"/>
      <c r="L62" s="590"/>
      <c r="M62" s="663"/>
      <c r="N62" s="663"/>
      <c r="O62" s="663"/>
      <c r="P62" s="663"/>
      <c r="Q62" s="663"/>
      <c r="R62" s="663"/>
      <c r="S62" s="663"/>
      <c r="T62" s="663"/>
      <c r="U62" s="663"/>
      <c r="V62" s="346"/>
      <c r="W62" s="207"/>
      <c r="X62" s="346" t="s">
        <v>179</v>
      </c>
      <c r="Y62" s="472" t="s">
        <v>179</v>
      </c>
    </row>
    <row r="63" spans="1:27" ht="25" x14ac:dyDescent="0.25">
      <c r="A63" s="464" t="str">
        <f t="shared" ref="A63:A72" ca="1" si="5">CONCATENATE($A$2," / ",AA63)</f>
        <v>IE6 / 42</v>
      </c>
      <c r="B63" s="98" t="str">
        <f ca="1">OFFSET(Sprachen!A416,0,'Informazioni generali'!$B$4-1,1,1)</f>
        <v>Somma subventioni/remunerazioni degli enti pubblici</v>
      </c>
      <c r="C63" s="467"/>
      <c r="D63" s="503">
        <f>D59+D57</f>
        <v>0</v>
      </c>
      <c r="E63" s="504"/>
      <c r="F63" s="504"/>
      <c r="G63" s="504"/>
      <c r="H63" s="705"/>
      <c r="I63" s="602"/>
      <c r="J63" s="602"/>
      <c r="K63" s="602"/>
      <c r="L63" s="706"/>
      <c r="M63" s="707"/>
      <c r="N63" s="708"/>
      <c r="O63" s="708"/>
      <c r="P63" s="708"/>
      <c r="Q63" s="708"/>
      <c r="R63" s="708"/>
      <c r="S63" s="708"/>
      <c r="T63" s="708"/>
      <c r="U63" s="709"/>
      <c r="V63" s="346"/>
      <c r="W63" s="207"/>
      <c r="X63" s="346" t="s">
        <v>179</v>
      </c>
      <c r="Y63" s="472" t="s">
        <v>179</v>
      </c>
      <c r="AA63">
        <v>42</v>
      </c>
    </row>
    <row r="64" spans="1:27" ht="33" customHeight="1" x14ac:dyDescent="0.25">
      <c r="A64" s="464" t="str">
        <f t="shared" ca="1" si="5"/>
        <v>IE6 / 43</v>
      </c>
      <c r="B64" s="98" t="str">
        <f ca="1">OFFSET(Sprachen!A417,0,'Informazioni generali'!$B$4-1,1,1)</f>
        <v>Altri ricavi d'esercizio (senza sostegni)</v>
      </c>
      <c r="C64" s="105" t="s">
        <v>24</v>
      </c>
      <c r="D64" s="116"/>
      <c r="E64" s="505"/>
      <c r="F64" s="505"/>
      <c r="G64" s="505"/>
      <c r="H64" s="717" t="str">
        <f ca="1">CONCATENATE(OFFSET(Sprachen!A500,0,'Informazioni generali'!$B$4-1,1,1)," 5.",A2,".7")</f>
        <v>Conformemente alla direttiva dell'UFE sui costi d'esercizio e del capitale computabili 5.IE6.7</v>
      </c>
      <c r="I64" s="582"/>
      <c r="J64" s="582"/>
      <c r="K64" s="582"/>
      <c r="L64" s="718"/>
      <c r="M64" s="663"/>
      <c r="N64" s="663"/>
      <c r="O64" s="663"/>
      <c r="P64" s="663"/>
      <c r="Q64" s="663"/>
      <c r="R64" s="663"/>
      <c r="S64" s="663"/>
      <c r="T64" s="663"/>
      <c r="U64" s="663"/>
      <c r="V64" s="346"/>
      <c r="W64" s="207"/>
      <c r="X64" s="346" t="s">
        <v>179</v>
      </c>
      <c r="Y64" s="472" t="s">
        <v>179</v>
      </c>
      <c r="AA64">
        <v>43</v>
      </c>
    </row>
    <row r="65" spans="1:27" x14ac:dyDescent="0.25">
      <c r="A65" s="464" t="str">
        <f t="shared" ca="1" si="5"/>
        <v>IE6 / 44</v>
      </c>
      <c r="B65" s="98" t="str">
        <f ca="1">OFFSET(Sprachen!A418,0,'Informazioni generali'!$B$4-1,1,1)</f>
        <v>Attivazione di prestazioni proprie</v>
      </c>
      <c r="C65" s="105" t="s">
        <v>24</v>
      </c>
      <c r="D65" s="116"/>
      <c r="E65" s="252"/>
      <c r="F65" s="252"/>
      <c r="G65" s="252"/>
      <c r="H65" s="717"/>
      <c r="I65" s="582"/>
      <c r="J65" s="582"/>
      <c r="K65" s="582"/>
      <c r="L65" s="718"/>
      <c r="M65" s="663"/>
      <c r="N65" s="663"/>
      <c r="O65" s="663"/>
      <c r="P65" s="663"/>
      <c r="Q65" s="663"/>
      <c r="R65" s="663"/>
      <c r="S65" s="663"/>
      <c r="T65" s="663"/>
      <c r="U65" s="663"/>
      <c r="V65" s="346"/>
      <c r="W65" s="207"/>
      <c r="X65" s="346" t="s">
        <v>179</v>
      </c>
      <c r="Y65" s="472" t="s">
        <v>179</v>
      </c>
      <c r="AA65">
        <f t="shared" ref="AA65:AA72" si="6">AA64+1</f>
        <v>44</v>
      </c>
    </row>
    <row r="66" spans="1:27" ht="12.75" customHeight="1" x14ac:dyDescent="0.25">
      <c r="A66" s="464" t="str">
        <f t="shared" ca="1" si="5"/>
        <v>IE6 / 45</v>
      </c>
      <c r="B66" s="98" t="str">
        <f ca="1">OFFSET(Sprachen!A419,0,'Informazioni generali'!$B$4-1,1,1)</f>
        <v>Energia di pompaggio</v>
      </c>
      <c r="C66" s="105" t="s">
        <v>8</v>
      </c>
      <c r="D66" s="506" t="str">
        <f ca="1">IFERROR(IF($D$5="Nein/Non/No","-",INDIRECT(CONCATENATE(Input_prod_e!$A$2,"!")&amp;CONCATENATE(MID("CDEFGHIJKLMNOPQRSTUVWXYZ",HLOOKUP($A$2,Input_prod_e!$C$5:$AS$6,2,FALSE),1),"55"))),"")</f>
        <v/>
      </c>
      <c r="E66" s="242"/>
      <c r="F66" s="242"/>
      <c r="G66" s="242"/>
      <c r="H66" s="680" t="s">
        <v>597</v>
      </c>
      <c r="I66" s="680"/>
      <c r="J66" s="680"/>
      <c r="K66" s="680"/>
      <c r="L66" s="681"/>
      <c r="M66" s="663"/>
      <c r="N66" s="663"/>
      <c r="O66" s="663"/>
      <c r="P66" s="663"/>
      <c r="Q66" s="663"/>
      <c r="R66" s="663"/>
      <c r="S66" s="663"/>
      <c r="T66" s="663"/>
      <c r="U66" s="663"/>
      <c r="V66" s="346"/>
      <c r="W66" s="207"/>
      <c r="X66" s="346" t="s">
        <v>179</v>
      </c>
      <c r="Y66" s="472" t="s">
        <v>179</v>
      </c>
      <c r="AA66">
        <f t="shared" si="6"/>
        <v>45</v>
      </c>
    </row>
    <row r="67" spans="1:27" ht="25" x14ac:dyDescent="0.25">
      <c r="A67" s="464" t="str">
        <f t="shared" ca="1" si="5"/>
        <v>IE6 / 46</v>
      </c>
      <c r="B67" s="98" t="str">
        <f ca="1">OFFSET(Sprachen!A420,0,'Informazioni generali'!$B$4-1,1,1)</f>
        <v>Costi specifici dell'energia di pompaggio a prezzo di mercato</v>
      </c>
      <c r="C67" s="105" t="s">
        <v>38</v>
      </c>
      <c r="D67" s="507" t="str">
        <f ca="1">IFERROR(D68*100/(D66*1000000),"")</f>
        <v/>
      </c>
      <c r="E67" s="247"/>
      <c r="F67" s="247"/>
      <c r="G67" s="247"/>
      <c r="H67" s="585" t="s">
        <v>1800</v>
      </c>
      <c r="I67" s="673" t="str">
        <f ca="1">OFFSET(Sprachen!A428,0,'Informazioni generali'!$B$4-1,1,1)</f>
        <v>Oneri per le prestazioni di servizio globali e la commercializzazione dell’elettricità (Overhead) [CHF]</v>
      </c>
      <c r="J67" s="673"/>
      <c r="K67" s="749"/>
      <c r="L67" s="749"/>
      <c r="M67" s="663"/>
      <c r="N67" s="663"/>
      <c r="O67" s="663"/>
      <c r="P67" s="663"/>
      <c r="Q67" s="663"/>
      <c r="R67" s="663"/>
      <c r="S67" s="663"/>
      <c r="T67" s="663"/>
      <c r="U67" s="663"/>
      <c r="V67" s="346"/>
      <c r="W67" s="207"/>
      <c r="X67" s="346" t="s">
        <v>179</v>
      </c>
      <c r="Y67" s="472" t="s">
        <v>179</v>
      </c>
      <c r="AA67">
        <f t="shared" si="6"/>
        <v>46</v>
      </c>
    </row>
    <row r="68" spans="1:27" x14ac:dyDescent="0.25">
      <c r="A68" s="464" t="str">
        <f ca="1">CONCATENATE($A$2," / ",AA68)</f>
        <v>IE6 / 47</v>
      </c>
      <c r="B68" s="98" t="str">
        <f ca="1">OFFSET(Sprachen!A421,0,'Informazioni generali'!$B$4-1,1,1)</f>
        <v>Costi energia di pompaggio a prezzo di mercato</v>
      </c>
      <c r="C68" s="105" t="s">
        <v>24</v>
      </c>
      <c r="D68" s="506" t="str">
        <f ca="1">IFERROR(IF($D$5="Nein/Non/No","-",INDIRECT(CONCATENATE(Input_prod_e!$A$2,"!")&amp;CONCATENATE(MID("CDEFGHIJKLMNOPQRSTUVWXYZ",HLOOKUP($A$2,Input_prod_e!$C$5:$AS$6,2,FALSE),1),"67"))),"")</f>
        <v/>
      </c>
      <c r="E68" s="248"/>
      <c r="F68" s="248"/>
      <c r="G68" s="248"/>
      <c r="H68" s="585"/>
      <c r="I68" s="673"/>
      <c r="J68" s="673"/>
      <c r="K68" s="749"/>
      <c r="L68" s="749"/>
      <c r="M68" s="663"/>
      <c r="N68" s="663"/>
      <c r="O68" s="663"/>
      <c r="P68" s="663"/>
      <c r="Q68" s="663"/>
      <c r="R68" s="663"/>
      <c r="S68" s="663"/>
      <c r="T68" s="663"/>
      <c r="U68" s="663"/>
      <c r="V68" s="346"/>
      <c r="W68" s="207"/>
      <c r="X68" s="346" t="s">
        <v>179</v>
      </c>
      <c r="Y68" s="472" t="s">
        <v>179</v>
      </c>
      <c r="AA68">
        <f t="shared" si="6"/>
        <v>47</v>
      </c>
    </row>
    <row r="69" spans="1:27" ht="25.9" customHeight="1" x14ac:dyDescent="0.25">
      <c r="A69" s="464" t="str">
        <f t="shared" ca="1" si="5"/>
        <v>IE6 / 48</v>
      </c>
      <c r="B69" s="98" t="str">
        <f ca="1">OFFSET(Sprachen!A422,0,'Informazioni generali'!$B$4-1,1,1)</f>
        <v>Costi per l'acquisto di energia</v>
      </c>
      <c r="C69" s="105" t="s">
        <v>24</v>
      </c>
      <c r="D69" s="116"/>
      <c r="E69" s="252"/>
      <c r="F69" s="252"/>
      <c r="G69" s="252"/>
      <c r="H69" s="585"/>
      <c r="I69" s="673"/>
      <c r="J69" s="673"/>
      <c r="K69" s="749"/>
      <c r="L69" s="749"/>
      <c r="M69" s="663"/>
      <c r="N69" s="663"/>
      <c r="O69" s="663"/>
      <c r="P69" s="663"/>
      <c r="Q69" s="663"/>
      <c r="R69" s="663"/>
      <c r="S69" s="663"/>
      <c r="T69" s="663"/>
      <c r="U69" s="663"/>
      <c r="V69" s="346"/>
      <c r="W69" s="207"/>
      <c r="X69" s="346" t="s">
        <v>179</v>
      </c>
      <c r="Y69" s="472" t="s">
        <v>179</v>
      </c>
      <c r="AA69">
        <f t="shared" si="6"/>
        <v>48</v>
      </c>
    </row>
    <row r="70" spans="1:27" ht="15" customHeight="1" x14ac:dyDescent="0.25">
      <c r="A70" s="464" t="str">
        <f t="shared" ca="1" si="5"/>
        <v>IE6 / 49</v>
      </c>
      <c r="B70" s="98" t="str">
        <f ca="1">OFFSET(Sprachen!A423,0,'Informazioni generali'!$B$4-1,1,1)</f>
        <v>Costi per l'utilizzazione della rete</v>
      </c>
      <c r="C70" s="105" t="s">
        <v>24</v>
      </c>
      <c r="D70" s="116"/>
      <c r="E70" s="252"/>
      <c r="F70" s="252"/>
      <c r="G70" s="252"/>
      <c r="H70" s="585" t="s">
        <v>1801</v>
      </c>
      <c r="I70" s="649" t="str">
        <f ca="1">OFFSET(Sprachen!A429,0,'Informazioni generali'!$B$4-1,1,1)</f>
        <v>Tipo di impianto idroelettrico</v>
      </c>
      <c r="J70" s="649"/>
      <c r="K70" s="586"/>
      <c r="L70" s="586"/>
      <c r="M70" s="663"/>
      <c r="N70" s="663"/>
      <c r="O70" s="663"/>
      <c r="P70" s="663"/>
      <c r="Q70" s="663"/>
      <c r="R70" s="663"/>
      <c r="S70" s="663"/>
      <c r="T70" s="663"/>
      <c r="U70" s="663"/>
      <c r="V70" s="346"/>
      <c r="W70" s="207"/>
      <c r="X70" s="346" t="s">
        <v>179</v>
      </c>
      <c r="Y70" s="472" t="s">
        <v>179</v>
      </c>
      <c r="AA70">
        <f t="shared" si="6"/>
        <v>49</v>
      </c>
    </row>
    <row r="71" spans="1:27" x14ac:dyDescent="0.25">
      <c r="A71" s="464" t="str">
        <f t="shared" ca="1" si="5"/>
        <v>IE6 / 50</v>
      </c>
      <c r="B71" s="98" t="str">
        <f ca="1">OFFSET(Sprachen!A424,0,'Informazioni generali'!$B$4-1,1,1)</f>
        <v>Materiale e prestazioni di terzi</v>
      </c>
      <c r="C71" s="105" t="s">
        <v>24</v>
      </c>
      <c r="D71" s="116"/>
      <c r="E71" s="252"/>
      <c r="F71" s="252"/>
      <c r="G71" s="252"/>
      <c r="H71" s="585"/>
      <c r="I71" s="649"/>
      <c r="J71" s="649"/>
      <c r="K71" s="586"/>
      <c r="L71" s="586"/>
      <c r="M71" s="663"/>
      <c r="N71" s="663"/>
      <c r="O71" s="663"/>
      <c r="P71" s="663"/>
      <c r="Q71" s="663"/>
      <c r="R71" s="663"/>
      <c r="S71" s="663"/>
      <c r="T71" s="663"/>
      <c r="U71" s="663"/>
      <c r="V71" s="346"/>
      <c r="W71" s="207"/>
      <c r="X71" s="346" t="s">
        <v>179</v>
      </c>
      <c r="Y71" s="472" t="s">
        <v>179</v>
      </c>
      <c r="AA71">
        <f t="shared" si="6"/>
        <v>50</v>
      </c>
    </row>
    <row r="72" spans="1:27" x14ac:dyDescent="0.25">
      <c r="A72" s="464" t="str">
        <f t="shared" ca="1" si="5"/>
        <v>IE6 / 51</v>
      </c>
      <c r="B72" s="98" t="str">
        <f ca="1">OFFSET(Sprachen!A425,0,'Informazioni generali'!$B$4-1,1,1)</f>
        <v>Costi per il personale</v>
      </c>
      <c r="C72" s="105" t="s">
        <v>24</v>
      </c>
      <c r="D72" s="116"/>
      <c r="E72" s="508"/>
      <c r="F72" s="508"/>
      <c r="G72" s="508"/>
      <c r="H72" s="585"/>
      <c r="I72" s="649"/>
      <c r="J72" s="649"/>
      <c r="K72" s="586"/>
      <c r="L72" s="586"/>
      <c r="M72" s="663"/>
      <c r="N72" s="663"/>
      <c r="O72" s="663"/>
      <c r="P72" s="663"/>
      <c r="Q72" s="663"/>
      <c r="R72" s="663"/>
      <c r="S72" s="663"/>
      <c r="T72" s="663"/>
      <c r="U72" s="663"/>
      <c r="V72" s="346"/>
      <c r="W72" s="207"/>
      <c r="X72" s="346" t="s">
        <v>179</v>
      </c>
      <c r="Y72" s="472" t="s">
        <v>179</v>
      </c>
      <c r="AA72">
        <f t="shared" si="6"/>
        <v>51</v>
      </c>
    </row>
    <row r="73" spans="1:27" x14ac:dyDescent="0.25">
      <c r="A73" s="464" t="str">
        <f ca="1">CONCATENATE($A$2," / ",AA73)</f>
        <v>IE6 / 52</v>
      </c>
      <c r="B73" s="98" t="str">
        <f ca="1">OFFSET(Sprachen!A426,0,'Informazioni generali'!$B$4-1,1,1)</f>
        <v>Altri costi d'esercizio (incl. GO)</v>
      </c>
      <c r="C73" s="105" t="s">
        <v>24</v>
      </c>
      <c r="D73" s="116"/>
      <c r="E73" s="509"/>
      <c r="F73" s="509"/>
      <c r="G73" s="509"/>
      <c r="H73" s="174" t="s">
        <v>1812</v>
      </c>
      <c r="I73" s="748" t="str">
        <f ca="1">OFFSET(Sprachen!A430,0,'Informazioni generali'!$B$4-1,1,1)</f>
        <v>Tetto massimo [ct./kWh]</v>
      </c>
      <c r="J73" s="748"/>
      <c r="K73" s="750" t="str" cm="1">
        <f t="array" ref="K73">IFERROR(_xlfn.IFS(K70="Laufwasserkraftwerk",0.4,K70="Centrale au fil de l’eau",0.4,K70="Centrale ad acqua fluente",0.4,K70="Speicher-, Pumpspeicher- oder Umwälzkraftwerk",0.55,K70="Centrale à accumulation, à pompage-turbinage ou à pompage-turbinage pur",0.55,K70="Centrale ad accumulazione, ad accumulazione con pompaggio o di pompaggio-turbinaggio",0.55),"")</f>
        <v/>
      </c>
      <c r="L73" s="750"/>
      <c r="M73" s="663"/>
      <c r="N73" s="663"/>
      <c r="O73" s="663"/>
      <c r="P73" s="663"/>
      <c r="Q73" s="663"/>
      <c r="R73" s="663"/>
      <c r="S73" s="663"/>
      <c r="T73" s="663"/>
      <c r="U73" s="663"/>
      <c r="V73" s="346"/>
      <c r="W73" s="207"/>
      <c r="X73" s="346" t="s">
        <v>179</v>
      </c>
      <c r="Y73" s="472" t="s">
        <v>179</v>
      </c>
      <c r="AA73">
        <f>AA72+1</f>
        <v>52</v>
      </c>
    </row>
    <row r="74" spans="1:27" ht="13" x14ac:dyDescent="0.3">
      <c r="A74" s="464" t="str">
        <f ca="1">CONCATENATE($A$2," / ",AA74)</f>
        <v>IE6 / 54</v>
      </c>
      <c r="B74" s="98" t="str">
        <f ca="1">OFFSET(Sprachen!A427,0,'Informazioni generali'!$B$4-1,1,1)</f>
        <v>Totale costi d'esercizio</v>
      </c>
      <c r="C74" s="105" t="s">
        <v>24</v>
      </c>
      <c r="D74" s="566">
        <f ca="1">SUM(D68:D73)-SUM(D63:G65)+K74</f>
        <v>0</v>
      </c>
      <c r="E74" s="249"/>
      <c r="F74" s="249"/>
      <c r="G74" s="249"/>
      <c r="H74" s="174" t="s">
        <v>1813</v>
      </c>
      <c r="I74" s="748" t="str">
        <f ca="1">OFFSET(Sprachen!A431,0,'Informazioni generali'!$B$4-1,1,1)</f>
        <v>Overhead imputabile</v>
      </c>
      <c r="J74" s="748"/>
      <c r="K74" s="747">
        <f>IFERROR(MIN(K73/100*D36*10^6,K67),)</f>
        <v>0</v>
      </c>
      <c r="L74" s="747"/>
      <c r="M74" s="671"/>
      <c r="N74" s="671"/>
      <c r="O74" s="671"/>
      <c r="P74" s="671"/>
      <c r="Q74" s="671"/>
      <c r="R74" s="671"/>
      <c r="S74" s="671"/>
      <c r="T74" s="671"/>
      <c r="U74" s="671"/>
      <c r="V74" s="346"/>
      <c r="W74" s="207"/>
      <c r="X74" s="346" t="s">
        <v>179</v>
      </c>
      <c r="Y74" s="472" t="s">
        <v>428</v>
      </c>
      <c r="AA74" s="511">
        <f>AA73+2</f>
        <v>54</v>
      </c>
    </row>
    <row r="75" spans="1:27" ht="15.5" x14ac:dyDescent="0.35">
      <c r="A75" s="483"/>
      <c r="B75" s="484"/>
      <c r="C75" s="484"/>
      <c r="D75" s="484"/>
      <c r="E75" s="484"/>
      <c r="F75" s="484"/>
      <c r="G75" s="484"/>
      <c r="H75" s="484"/>
      <c r="I75" s="484"/>
      <c r="J75" s="484"/>
      <c r="K75" s="484"/>
      <c r="L75" s="484"/>
      <c r="M75" s="484"/>
      <c r="N75" s="484"/>
      <c r="O75" s="484"/>
      <c r="P75" s="484"/>
      <c r="Q75" s="484"/>
      <c r="R75" s="484"/>
      <c r="S75" s="484"/>
      <c r="T75" s="484"/>
      <c r="U75" s="484"/>
      <c r="V75" s="484"/>
      <c r="W75" s="485"/>
      <c r="X75" s="484"/>
      <c r="Y75" s="484"/>
    </row>
    <row r="76" spans="1:27" ht="26" x14ac:dyDescent="0.25">
      <c r="A76" s="512"/>
      <c r="B76" s="513" t="str">
        <f ca="1">OFFSET(Sprachen!A432,0,'Informazioni generali'!$B$4-1,1,1)</f>
        <v>B2. Costi del capitale</v>
      </c>
      <c r="C76" s="465"/>
      <c r="D76" s="460">
        <v>2024</v>
      </c>
      <c r="E76" s="514"/>
      <c r="F76" s="514"/>
      <c r="G76" s="514"/>
      <c r="H76" s="460">
        <f>D76-1</f>
        <v>2023</v>
      </c>
      <c r="I76" s="460">
        <f>H76-1</f>
        <v>2022</v>
      </c>
      <c r="J76" s="460">
        <f t="shared" ref="J76:K76" si="7">I76-1</f>
        <v>2021</v>
      </c>
      <c r="K76" s="460">
        <f t="shared" si="7"/>
        <v>2020</v>
      </c>
      <c r="L76" s="682" t="str">
        <f ca="1">H61</f>
        <v>Commenti UFE</v>
      </c>
      <c r="M76" s="683"/>
      <c r="N76" s="683"/>
      <c r="O76" s="683"/>
      <c r="P76" s="684"/>
      <c r="Q76" s="668" t="str">
        <f ca="1">M61</f>
        <v>Commenti richiedente</v>
      </c>
      <c r="R76" s="669"/>
      <c r="S76" s="669"/>
      <c r="T76" s="669"/>
      <c r="U76" s="670"/>
      <c r="V76" s="454" t="str">
        <f ca="1">V61</f>
        <v>Esame plausiblità</v>
      </c>
      <c r="W76" s="454" t="str">
        <f ca="1">W61</f>
        <v>Osservazioni plausibilità</v>
      </c>
      <c r="X76" s="454" t="str">
        <f ca="1">X61</f>
        <v>Esame materiale</v>
      </c>
      <c r="Y76" s="454" t="str">
        <f ca="1">Y61</f>
        <v>Commenti esame materiale</v>
      </c>
    </row>
    <row r="77" spans="1:27" ht="39" customHeight="1" x14ac:dyDescent="0.25">
      <c r="A77" s="464" t="str">
        <f t="shared" ref="A77:A87" ca="1" si="8">CONCATENATE($A$2," / ",AA77)</f>
        <v>IE6 / 55</v>
      </c>
      <c r="B77" s="98" t="str">
        <f ca="1">OFFSET(Sprachen!A433,0,'Informazioni generali'!$B$4-1,1,1)</f>
        <v>Prassi di ammortamento</v>
      </c>
      <c r="C77" s="467"/>
      <c r="D77" s="355"/>
      <c r="E77" s="356"/>
      <c r="F77" s="356"/>
      <c r="G77" s="356"/>
      <c r="H77" s="117"/>
      <c r="I77" s="117"/>
      <c r="J77" s="117"/>
      <c r="K77" s="117"/>
      <c r="L77" s="574" t="str">
        <f ca="1">CONCATENATE(OFFSET(Sprachen!A501,0,'Informazioni generali'!$B$4-1,1,1)," 5.",$A$2,".7")</f>
        <v>Riportare i valori con segno positivo per tutti i tipi di costo. Il segno iniziale sarà coretto nella formula. Valori negativi rappresentano ricavi o costi negativi. In caso di dati divergenti rispetto al rapporto di gestione occorre compilare il modulo dell'allegato A.5.x.7 5.IE6.7</v>
      </c>
      <c r="M77" s="575"/>
      <c r="N77" s="575"/>
      <c r="O77" s="575"/>
      <c r="P77" s="576"/>
      <c r="Q77" s="663"/>
      <c r="R77" s="663"/>
      <c r="S77" s="663"/>
      <c r="T77" s="663"/>
      <c r="U77" s="663"/>
      <c r="V77" s="346"/>
      <c r="W77" s="207"/>
      <c r="X77" s="346" t="s">
        <v>179</v>
      </c>
      <c r="Y77" s="110"/>
      <c r="AA77">
        <f>AA74+1</f>
        <v>55</v>
      </c>
    </row>
    <row r="78" spans="1:27" ht="22.5" customHeight="1" x14ac:dyDescent="0.25">
      <c r="A78" s="464" t="str">
        <f t="shared" ca="1" si="8"/>
        <v>IE6 / 56</v>
      </c>
      <c r="B78" s="98" t="str">
        <f ca="1">OFFSET(Sprachen!A434,0,'Informazioni generali'!$B$4-1,1,1)</f>
        <v>Ammortamenti ordinari</v>
      </c>
      <c r="C78" s="467" t="s">
        <v>24</v>
      </c>
      <c r="D78" s="118"/>
      <c r="E78" s="250"/>
      <c r="F78" s="250"/>
      <c r="G78" s="250"/>
      <c r="H78" s="118"/>
      <c r="I78" s="118"/>
      <c r="J78" s="118"/>
      <c r="K78" s="118"/>
      <c r="L78" s="577"/>
      <c r="M78" s="573"/>
      <c r="N78" s="573"/>
      <c r="O78" s="573"/>
      <c r="P78" s="578"/>
      <c r="Q78" s="663"/>
      <c r="R78" s="663"/>
      <c r="S78" s="663"/>
      <c r="T78" s="663"/>
      <c r="U78" s="663"/>
      <c r="V78" s="346"/>
      <c r="W78" s="207"/>
      <c r="X78" s="346" t="s">
        <v>179</v>
      </c>
      <c r="Y78" s="110"/>
      <c r="AA78">
        <f>AA77+1</f>
        <v>56</v>
      </c>
    </row>
    <row r="79" spans="1:27" ht="22.5" customHeight="1" x14ac:dyDescent="0.25">
      <c r="A79" s="464" t="str">
        <f t="shared" ca="1" si="8"/>
        <v>IE6 / 57</v>
      </c>
      <c r="B79" s="98" t="str">
        <f ca="1">OFFSET(Sprachen!A435,0,'Informazioni generali'!$B$4-1,1,1)</f>
        <v>Ammortamenti straordinari</v>
      </c>
      <c r="C79" s="467" t="s">
        <v>24</v>
      </c>
      <c r="D79" s="116"/>
      <c r="E79" s="246"/>
      <c r="F79" s="246"/>
      <c r="G79" s="246"/>
      <c r="H79" s="119"/>
      <c r="I79" s="119"/>
      <c r="J79" s="119"/>
      <c r="K79" s="119"/>
      <c r="L79" s="577"/>
      <c r="M79" s="573"/>
      <c r="N79" s="573"/>
      <c r="O79" s="573"/>
      <c r="P79" s="578"/>
      <c r="Q79" s="663"/>
      <c r="R79" s="663"/>
      <c r="S79" s="663"/>
      <c r="T79" s="663"/>
      <c r="U79" s="663"/>
      <c r="V79" s="346"/>
      <c r="W79" s="207"/>
      <c r="X79" s="346" t="s">
        <v>179</v>
      </c>
      <c r="Y79" s="110"/>
      <c r="AA79">
        <f t="shared" ref="AA79:AA87" si="9">AA78+1</f>
        <v>57</v>
      </c>
    </row>
    <row r="80" spans="1:27" ht="25" x14ac:dyDescent="0.25">
      <c r="A80" s="464" t="str">
        <f t="shared" ca="1" si="8"/>
        <v>IE6 / 58</v>
      </c>
      <c r="B80" s="98" t="str">
        <f ca="1">OFFSET(Sprachen!A436,0,'Informazioni generali'!$B$4-1,1,1)</f>
        <v>Valore residuo immobilizzazioni materiali per 30.09.2024 o 31.12.2024</v>
      </c>
      <c r="C80" s="467" t="s">
        <v>24</v>
      </c>
      <c r="D80" s="116"/>
      <c r="E80" s="515"/>
      <c r="F80" s="515"/>
      <c r="G80" s="515"/>
      <c r="H80" s="516"/>
      <c r="I80" s="517"/>
      <c r="J80" s="518"/>
      <c r="K80" s="519"/>
      <c r="L80" s="680" t="s">
        <v>597</v>
      </c>
      <c r="M80" s="680"/>
      <c r="N80" s="680"/>
      <c r="O80" s="680"/>
      <c r="P80" s="681"/>
      <c r="Q80" s="663"/>
      <c r="R80" s="663"/>
      <c r="S80" s="663"/>
      <c r="T80" s="663"/>
      <c r="U80" s="663"/>
      <c r="V80" s="346"/>
      <c r="W80" s="207"/>
      <c r="X80" s="346" t="s">
        <v>179</v>
      </c>
      <c r="Y80" s="110"/>
      <c r="AA80">
        <f t="shared" si="9"/>
        <v>58</v>
      </c>
    </row>
    <row r="81" spans="1:27" ht="31.5" customHeight="1" x14ac:dyDescent="0.25">
      <c r="A81" s="464" t="str">
        <f t="shared" ca="1" si="8"/>
        <v>IE6 / 59</v>
      </c>
      <c r="B81" s="98" t="str">
        <f ca="1">OFFSET(Sprachen!A437,0,'Informazioni generali'!$B$4-1,1,1)</f>
        <v>Valore residuo immobilizzazioni immateriali imputabili per 30.09.2024 o per 31.12.2024</v>
      </c>
      <c r="C81" s="467" t="s">
        <v>24</v>
      </c>
      <c r="D81" s="116"/>
      <c r="E81" s="515"/>
      <c r="F81" s="515"/>
      <c r="G81" s="515"/>
      <c r="H81" s="520"/>
      <c r="I81" s="10"/>
      <c r="J81" s="39"/>
      <c r="K81" s="521"/>
      <c r="L81" s="672" t="str">
        <f ca="1">OFFSET(Sprachen!A503,0,'Informazioni generali'!$B$4-1,1,1)</f>
        <v>Possono essere presi in considerazione i valori residui delle concessioni.</v>
      </c>
      <c r="M81" s="673"/>
      <c r="N81" s="673"/>
      <c r="O81" s="673"/>
      <c r="P81" s="673"/>
      <c r="Q81" s="663"/>
      <c r="R81" s="663"/>
      <c r="S81" s="663"/>
      <c r="T81" s="663"/>
      <c r="U81" s="663"/>
      <c r="V81" s="346"/>
      <c r="W81" s="207"/>
      <c r="X81" s="346" t="s">
        <v>179</v>
      </c>
      <c r="Y81" s="110"/>
      <c r="AA81">
        <f t="shared" si="9"/>
        <v>59</v>
      </c>
    </row>
    <row r="82" spans="1:27" x14ac:dyDescent="0.25">
      <c r="A82" s="464" t="str">
        <f t="shared" ca="1" si="8"/>
        <v>IE6 / 60</v>
      </c>
      <c r="B82" s="98" t="str">
        <f ca="1">OFFSET(Sprachen!A438,0,'Informazioni generali'!$B$4-1,1,1)</f>
        <v>Capitale circolante impianto</v>
      </c>
      <c r="C82" s="467" t="s">
        <v>24</v>
      </c>
      <c r="D82" s="116"/>
      <c r="E82" s="515"/>
      <c r="F82" s="515"/>
      <c r="G82" s="515"/>
      <c r="H82" s="522"/>
      <c r="I82" s="523"/>
      <c r="J82" s="524"/>
      <c r="K82" s="525"/>
      <c r="L82" s="685"/>
      <c r="M82" s="685"/>
      <c r="N82" s="685"/>
      <c r="O82" s="685"/>
      <c r="P82" s="659"/>
      <c r="Q82" s="663"/>
      <c r="R82" s="663"/>
      <c r="S82" s="663"/>
      <c r="T82" s="663"/>
      <c r="U82" s="663"/>
      <c r="V82" s="346"/>
      <c r="W82" s="207"/>
      <c r="X82" s="346" t="s">
        <v>179</v>
      </c>
      <c r="Y82" s="110"/>
      <c r="AA82">
        <f t="shared" si="9"/>
        <v>60</v>
      </c>
    </row>
    <row r="83" spans="1:27" ht="33" customHeight="1" x14ac:dyDescent="0.25">
      <c r="A83" s="464" t="str">
        <f t="shared" ca="1" si="8"/>
        <v>IE6 / 61</v>
      </c>
      <c r="B83" s="98" t="str">
        <f ca="1">OFFSET(Sprachen!A439,0,'Informazioni generali'!$B$4-1,1,1)</f>
        <v>Debiti a breve termine dell'impianto</v>
      </c>
      <c r="C83" s="467" t="s">
        <v>24</v>
      </c>
      <c r="D83" s="116"/>
      <c r="E83" s="515"/>
      <c r="F83" s="515"/>
      <c r="G83" s="515"/>
      <c r="H83" s="567" t="str">
        <f ca="1">OFFSET(Sprachen!A504,0,'Informazioni generali'!$B$4-1,1,1)</f>
        <v>Occorre indicare prestiti a breve termine che non producono interessi. Capitali a breve termine che producono interessi (tra cui anche prestiti a lungo termine con scadenza entro un anno) non devono essere indicati. Cfr. direttiva n. 3.2.2.</v>
      </c>
      <c r="I83" s="568"/>
      <c r="J83" s="568"/>
      <c r="K83" s="568"/>
      <c r="L83" s="568"/>
      <c r="M83" s="568"/>
      <c r="N83" s="568"/>
      <c r="O83" s="568"/>
      <c r="P83" s="569"/>
      <c r="Q83" s="663"/>
      <c r="R83" s="663"/>
      <c r="S83" s="663"/>
      <c r="T83" s="663"/>
      <c r="U83" s="663"/>
      <c r="V83" s="346"/>
      <c r="W83" s="207"/>
      <c r="X83" s="346" t="s">
        <v>179</v>
      </c>
      <c r="Y83" s="110"/>
      <c r="AA83">
        <f t="shared" si="9"/>
        <v>61</v>
      </c>
    </row>
    <row r="84" spans="1:27" ht="32.25" customHeight="1" x14ac:dyDescent="0.25">
      <c r="A84" s="464" t="str">
        <f t="shared" ca="1" si="8"/>
        <v>IE6 / 62</v>
      </c>
      <c r="B84" s="98" t="str">
        <f ca="1">OFFSET(Sprachen!A440,0,'Informazioni generali'!$B$4-1,1,1)</f>
        <v>Capitale circolante netto</v>
      </c>
      <c r="C84" s="467" t="s">
        <v>24</v>
      </c>
      <c r="D84" s="526">
        <f>D82-D83</f>
        <v>0</v>
      </c>
      <c r="E84" s="245"/>
      <c r="F84" s="245"/>
      <c r="G84" s="245"/>
      <c r="H84" s="649" t="str">
        <f ca="1">OFFSET(Sprachen!A505,0,'Informazioni generali'!$B$4-1,1,1)</f>
        <v>Secondo la direttiva n. 3.2.2. il capitale circolante netto (capitale circolante meno il capitale di terzi a breve termine che non produce interessi) è necessario per l'esercizio e può essere preso in considerazione nella domanda.</v>
      </c>
      <c r="I84" s="649"/>
      <c r="J84" s="649"/>
      <c r="K84" s="649"/>
      <c r="L84" s="649"/>
      <c r="M84" s="649"/>
      <c r="N84" s="649"/>
      <c r="O84" s="649"/>
      <c r="P84" s="649"/>
      <c r="Q84" s="663"/>
      <c r="R84" s="663"/>
      <c r="S84" s="663"/>
      <c r="T84" s="663"/>
      <c r="U84" s="663"/>
      <c r="V84" s="214"/>
      <c r="W84" s="209"/>
      <c r="X84" s="214"/>
      <c r="Y84" s="494"/>
      <c r="AA84">
        <f t="shared" si="9"/>
        <v>62</v>
      </c>
    </row>
    <row r="85" spans="1:27" x14ac:dyDescent="0.25">
      <c r="A85" s="464" t="str">
        <f t="shared" ca="1" si="8"/>
        <v>IE6 / 63</v>
      </c>
      <c r="B85" s="98" t="str">
        <f ca="1">OFFSET(Sprachen!A441,0,'Informazioni generali'!$B$4-1,1,1)</f>
        <v>WACC</v>
      </c>
      <c r="C85" s="467" t="s">
        <v>4</v>
      </c>
      <c r="D85" s="527">
        <v>5.0999999999999997E-2</v>
      </c>
      <c r="E85" s="528"/>
      <c r="F85" s="528"/>
      <c r="G85" s="528"/>
      <c r="H85" s="656"/>
      <c r="I85" s="657"/>
      <c r="J85" s="657"/>
      <c r="K85" s="657"/>
      <c r="L85" s="657"/>
      <c r="M85" s="657"/>
      <c r="N85" s="657"/>
      <c r="O85" s="657"/>
      <c r="P85" s="658"/>
      <c r="Q85" s="663"/>
      <c r="R85" s="663"/>
      <c r="S85" s="663"/>
      <c r="T85" s="663"/>
      <c r="U85" s="663"/>
      <c r="V85" s="214"/>
      <c r="W85" s="209"/>
      <c r="X85" s="214"/>
      <c r="Y85" s="494"/>
      <c r="AA85">
        <f t="shared" si="9"/>
        <v>63</v>
      </c>
    </row>
    <row r="86" spans="1:27" x14ac:dyDescent="0.25">
      <c r="A86" s="464" t="str">
        <f t="shared" ca="1" si="8"/>
        <v>IE6 / 64</v>
      </c>
      <c r="B86" s="98" t="str">
        <f ca="1">OFFSET(Sprachen!A442,0,'Informazioni generali'!$B$4-1,1,1)</f>
        <v>Costi calcolatori del capitale</v>
      </c>
      <c r="C86" s="467" t="s">
        <v>24</v>
      </c>
      <c r="D86" s="526">
        <f>(D80+D81+D84)*D85</f>
        <v>0</v>
      </c>
      <c r="E86" s="245"/>
      <c r="F86" s="245"/>
      <c r="G86" s="245"/>
      <c r="H86" s="656"/>
      <c r="I86" s="657"/>
      <c r="J86" s="657"/>
      <c r="K86" s="657"/>
      <c r="L86" s="657"/>
      <c r="M86" s="657"/>
      <c r="N86" s="657"/>
      <c r="O86" s="657"/>
      <c r="P86" s="658"/>
      <c r="Q86" s="663"/>
      <c r="R86" s="663"/>
      <c r="S86" s="663"/>
      <c r="T86" s="663"/>
      <c r="U86" s="663"/>
      <c r="V86" s="214"/>
      <c r="W86" s="209"/>
      <c r="X86" s="214"/>
      <c r="Y86" s="494"/>
      <c r="AA86">
        <f t="shared" si="9"/>
        <v>64</v>
      </c>
    </row>
    <row r="87" spans="1:27" x14ac:dyDescent="0.25">
      <c r="A87" s="464" t="str">
        <f t="shared" ca="1" si="8"/>
        <v>IE6 / 65</v>
      </c>
      <c r="B87" s="98" t="str">
        <f ca="1">OFFSET(Sprachen!A443,0,'Informazioni generali'!$B$4-1,1,1)</f>
        <v xml:space="preserve">Totale costi del capitale computabili </v>
      </c>
      <c r="C87" s="467" t="s">
        <v>24</v>
      </c>
      <c r="D87" s="526">
        <f>D86+D78</f>
        <v>0</v>
      </c>
      <c r="E87" s="245"/>
      <c r="F87" s="245"/>
      <c r="G87" s="245"/>
      <c r="H87" s="656"/>
      <c r="I87" s="657"/>
      <c r="J87" s="657"/>
      <c r="K87" s="657"/>
      <c r="L87" s="657"/>
      <c r="M87" s="657"/>
      <c r="N87" s="657"/>
      <c r="O87" s="657"/>
      <c r="P87" s="658"/>
      <c r="Q87" s="663"/>
      <c r="R87" s="663"/>
      <c r="S87" s="663"/>
      <c r="T87" s="663"/>
      <c r="U87" s="663"/>
      <c r="V87" s="346"/>
      <c r="W87" s="207"/>
      <c r="X87" s="346" t="s">
        <v>179</v>
      </c>
      <c r="Y87" s="472" t="s">
        <v>428</v>
      </c>
      <c r="AA87">
        <f t="shared" si="9"/>
        <v>65</v>
      </c>
    </row>
    <row r="88" spans="1:27" ht="15.5" x14ac:dyDescent="0.35">
      <c r="A88" s="483"/>
      <c r="B88" s="484"/>
      <c r="C88" s="484"/>
      <c r="D88" s="484"/>
      <c r="E88" s="484"/>
      <c r="F88" s="484"/>
      <c r="G88" s="484"/>
      <c r="H88" s="484"/>
      <c r="I88" s="484"/>
      <c r="J88" s="484"/>
      <c r="K88" s="484"/>
      <c r="L88" s="484"/>
      <c r="M88" s="484"/>
      <c r="N88" s="484"/>
      <c r="O88" s="484"/>
      <c r="P88" s="484"/>
      <c r="Q88" s="484"/>
      <c r="R88" s="484"/>
      <c r="S88" s="484"/>
      <c r="T88" s="484"/>
      <c r="U88" s="484"/>
      <c r="V88" s="484"/>
      <c r="W88" s="485"/>
      <c r="X88" s="484"/>
      <c r="Y88" s="484"/>
    </row>
    <row r="89" spans="1:27" ht="26" x14ac:dyDescent="0.25">
      <c r="A89" s="464"/>
      <c r="B89" s="487" t="str">
        <f ca="1">OFFSET(Sprachen!A444,0,'Informazioni generali'!$B$4-1,1,1)</f>
        <v>B3. Abgaben und Steuern</v>
      </c>
      <c r="C89" s="467"/>
      <c r="D89" s="529"/>
      <c r="E89" s="530"/>
      <c r="F89" s="530"/>
      <c r="G89" s="530"/>
      <c r="H89" s="648" t="str">
        <f ca="1">L76</f>
        <v>Commenti UFE</v>
      </c>
      <c r="I89" s="648"/>
      <c r="J89" s="648"/>
      <c r="K89" s="648"/>
      <c r="L89" s="648"/>
      <c r="M89" s="677" t="str">
        <f ca="1">Q76</f>
        <v>Commenti richiedente</v>
      </c>
      <c r="N89" s="677"/>
      <c r="O89" s="677"/>
      <c r="P89" s="677"/>
      <c r="Q89" s="677"/>
      <c r="R89" s="677"/>
      <c r="S89" s="677"/>
      <c r="T89" s="677"/>
      <c r="U89" s="677"/>
      <c r="V89" s="454" t="str">
        <f ca="1">V76</f>
        <v>Esame plausiblità</v>
      </c>
      <c r="W89" s="454" t="str">
        <f ca="1">W76</f>
        <v>Osservazioni plausibilità</v>
      </c>
      <c r="X89" s="454" t="str">
        <f ca="1">X76</f>
        <v>Esame materiale</v>
      </c>
      <c r="Y89" s="454" t="str">
        <f ca="1">Y76</f>
        <v>Commenti esame materiale</v>
      </c>
    </row>
    <row r="90" spans="1:27" ht="25" x14ac:dyDescent="0.25">
      <c r="A90" s="464" t="str">
        <f t="shared" ref="A90:A102" ca="1" si="10">CONCATENATE($A$2," / ",AA90)</f>
        <v>IE6 / 66</v>
      </c>
      <c r="B90" s="98" t="str">
        <f ca="1">OFFSET(Sprachen!A445,0,'Informazioni generali'!$B$4-1,1,1)</f>
        <v xml:space="preserve">Ricavo non realizzato per la fornitura d'energia a titolo gratuito o a un canone ridotto </v>
      </c>
      <c r="C90" s="467" t="s">
        <v>24</v>
      </c>
      <c r="D90" s="116"/>
      <c r="E90" s="531"/>
      <c r="F90" s="531"/>
      <c r="G90" s="531"/>
      <c r="H90" s="646"/>
      <c r="I90" s="646"/>
      <c r="J90" s="646"/>
      <c r="K90" s="646"/>
      <c r="L90" s="646"/>
      <c r="M90" s="586"/>
      <c r="N90" s="586"/>
      <c r="O90" s="586"/>
      <c r="P90" s="586"/>
      <c r="Q90" s="586"/>
      <c r="R90" s="586"/>
      <c r="S90" s="586"/>
      <c r="T90" s="586"/>
      <c r="U90" s="586"/>
      <c r="V90" s="346"/>
      <c r="W90" s="207"/>
      <c r="X90" s="346" t="s">
        <v>179</v>
      </c>
      <c r="Y90" s="44"/>
      <c r="AA90">
        <f>AA87+1</f>
        <v>66</v>
      </c>
    </row>
    <row r="91" spans="1:27" x14ac:dyDescent="0.25">
      <c r="A91" s="464" t="str">
        <f t="shared" ca="1" si="10"/>
        <v>IE6 / 67</v>
      </c>
      <c r="B91" s="98" t="str">
        <f ca="1">OFFSET(Sprachen!A446,0,'Informazioni generali'!$B$4-1,1,1)</f>
        <v>Oneri per prestazioni in concessione</v>
      </c>
      <c r="C91" s="467" t="s">
        <v>24</v>
      </c>
      <c r="D91" s="116"/>
      <c r="E91" s="531"/>
      <c r="F91" s="531"/>
      <c r="G91" s="531"/>
      <c r="H91" s="646" t="str">
        <f ca="1">OFFSET(Sprachen!A506,0,'Informazioni generali'!$B$4-1,1,1)</f>
        <v>Da considerare</v>
      </c>
      <c r="I91" s="646"/>
      <c r="J91" s="646"/>
      <c r="K91" s="646"/>
      <c r="L91" s="646"/>
      <c r="M91" s="586"/>
      <c r="N91" s="586"/>
      <c r="O91" s="586"/>
      <c r="P91" s="586"/>
      <c r="Q91" s="586"/>
      <c r="R91" s="586"/>
      <c r="S91" s="586"/>
      <c r="T91" s="586"/>
      <c r="U91" s="586"/>
      <c r="V91" s="346"/>
      <c r="W91" s="207"/>
      <c r="X91" s="346" t="s">
        <v>179</v>
      </c>
      <c r="Y91" s="44"/>
      <c r="AA91">
        <f t="shared" ref="AA91:AA99" si="11">AA90+1</f>
        <v>67</v>
      </c>
    </row>
    <row r="92" spans="1:27" x14ac:dyDescent="0.25">
      <c r="A92" s="464" t="str">
        <f t="shared" ca="1" si="10"/>
        <v>IE6 / 68</v>
      </c>
      <c r="B92" s="98" t="str">
        <f ca="1">OFFSET(Sprachen!A447,0,'Informazioni generali'!$B$4-1,1,1)</f>
        <v>Imposte sull'utile società partner</v>
      </c>
      <c r="C92" s="467" t="s">
        <v>24</v>
      </c>
      <c r="D92" s="116"/>
      <c r="E92" s="515"/>
      <c r="F92" s="515"/>
      <c r="G92" s="515"/>
      <c r="H92" s="646" t="str">
        <f ca="1">OFFSET(Sprachen!A507,0,'Informazioni generali'!$B$4-1,1,1)</f>
        <v xml:space="preserve">Non è computabile. È indicato esclusivamente per motivi di completezza. </v>
      </c>
      <c r="I92" s="646"/>
      <c r="J92" s="646"/>
      <c r="K92" s="646"/>
      <c r="L92" s="646"/>
      <c r="M92" s="586"/>
      <c r="N92" s="586"/>
      <c r="O92" s="586"/>
      <c r="P92" s="586"/>
      <c r="Q92" s="586"/>
      <c r="R92" s="586"/>
      <c r="S92" s="586"/>
      <c r="T92" s="586"/>
      <c r="U92" s="586"/>
      <c r="V92" s="346"/>
      <c r="W92" s="207"/>
      <c r="X92" s="346" t="s">
        <v>179</v>
      </c>
      <c r="Y92" s="44"/>
      <c r="AA92">
        <f t="shared" si="11"/>
        <v>68</v>
      </c>
    </row>
    <row r="93" spans="1:27" ht="49.5" customHeight="1" x14ac:dyDescent="0.25">
      <c r="A93" s="464" t="str">
        <f t="shared" ca="1" si="10"/>
        <v>IE6 / 69</v>
      </c>
      <c r="B93" s="98" t="str">
        <f ca="1">OFFSET(Sprachen!A448,0,'Informazioni generali'!$B$4-1,1,1)</f>
        <v>Imposte sull'utile computabili ai sensi dell'articolo 90 OPEn</v>
      </c>
      <c r="C93" s="467" t="s">
        <v>24</v>
      </c>
      <c r="D93" s="116"/>
      <c r="E93" s="531"/>
      <c r="F93" s="531"/>
      <c r="G93" s="531"/>
      <c r="H93" s="649" t="str">
        <f ca="1">OFFSET(Sprachen!A508,0,'Informazioni generali'!$B$4-1,1,1)</f>
        <v>Se si ritiene che le imposte sull'utile debbano essere computabili, si prega di allegare la motivazione per la quale sussistono degli utili effettivi nonostante la differenza tra costi di produzione e prezzi di mercato.</v>
      </c>
      <c r="I93" s="649"/>
      <c r="J93" s="649"/>
      <c r="K93" s="649"/>
      <c r="L93" s="649"/>
      <c r="M93" s="586"/>
      <c r="N93" s="586"/>
      <c r="O93" s="586"/>
      <c r="P93" s="586"/>
      <c r="Q93" s="586"/>
      <c r="R93" s="586"/>
      <c r="S93" s="586"/>
      <c r="T93" s="586"/>
      <c r="U93" s="586"/>
      <c r="V93" s="346"/>
      <c r="W93" s="207"/>
      <c r="X93" s="346" t="s">
        <v>179</v>
      </c>
      <c r="Y93" s="44"/>
      <c r="AA93">
        <f t="shared" si="11"/>
        <v>69</v>
      </c>
    </row>
    <row r="94" spans="1:27" x14ac:dyDescent="0.25">
      <c r="A94" s="464" t="str">
        <f t="shared" ca="1" si="10"/>
        <v>IE6 / 70</v>
      </c>
      <c r="B94" s="98" t="str">
        <f ca="1">OFFSET(Sprachen!A449,0,'Informazioni generali'!$B$4-1,1,1)</f>
        <v>Imposte sul capitale</v>
      </c>
      <c r="C94" s="467" t="s">
        <v>24</v>
      </c>
      <c r="D94" s="118"/>
      <c r="E94" s="515"/>
      <c r="F94" s="515"/>
      <c r="G94" s="515"/>
      <c r="H94" s="646"/>
      <c r="I94" s="646"/>
      <c r="J94" s="646"/>
      <c r="K94" s="646"/>
      <c r="L94" s="646"/>
      <c r="M94" s="586"/>
      <c r="N94" s="586"/>
      <c r="O94" s="586"/>
      <c r="P94" s="586"/>
      <c r="Q94" s="586"/>
      <c r="R94" s="586"/>
      <c r="S94" s="586"/>
      <c r="T94" s="586"/>
      <c r="U94" s="586"/>
      <c r="V94" s="346"/>
      <c r="W94" s="207"/>
      <c r="X94" s="346" t="s">
        <v>179</v>
      </c>
      <c r="Y94" s="44"/>
      <c r="AA94">
        <f t="shared" si="11"/>
        <v>70</v>
      </c>
    </row>
    <row r="95" spans="1:27" x14ac:dyDescent="0.25">
      <c r="A95" s="464" t="str">
        <f t="shared" ca="1" si="10"/>
        <v>IE6 / 71</v>
      </c>
      <c r="B95" s="98" t="str">
        <f ca="1">OFFSET(Sprachen!A450,0,'Informazioni generali'!$B$4-1,1,1)</f>
        <v>Altre imposte computabili</v>
      </c>
      <c r="C95" s="467" t="s">
        <v>24</v>
      </c>
      <c r="D95" s="116"/>
      <c r="E95" s="531"/>
      <c r="F95" s="531"/>
      <c r="G95" s="531"/>
      <c r="H95" s="664" t="str">
        <f ca="1">OFFSET(Sprachen!A509,0,'Informazioni generali'!$B$4-1,1,1)</f>
        <v>Imposte sugli immobili. Altre imposte.</v>
      </c>
      <c r="I95" s="664"/>
      <c r="J95" s="664"/>
      <c r="K95" s="664"/>
      <c r="L95" s="664"/>
      <c r="M95" s="586"/>
      <c r="N95" s="586"/>
      <c r="O95" s="586"/>
      <c r="P95" s="586"/>
      <c r="Q95" s="586"/>
      <c r="R95" s="586"/>
      <c r="S95" s="586"/>
      <c r="T95" s="586"/>
      <c r="U95" s="586"/>
      <c r="V95" s="346"/>
      <c r="W95" s="207"/>
      <c r="X95" s="346" t="s">
        <v>179</v>
      </c>
      <c r="Y95" s="44"/>
      <c r="AA95">
        <f t="shared" si="11"/>
        <v>71</v>
      </c>
    </row>
    <row r="96" spans="1:27" ht="25" x14ac:dyDescent="0.25">
      <c r="A96" s="464" t="str">
        <f t="shared" ca="1" si="10"/>
        <v>IE6 / 72</v>
      </c>
      <c r="B96" s="98" t="str">
        <f ca="1">OFFSET(Sprachen!A451,0,'Informazioni generali'!$B$4-1,1,1)</f>
        <v>Canoni d'acqua (incluse le imposte sugli impianti idroelettrici e altre tasse equivalenti)</v>
      </c>
      <c r="C96" s="467" t="s">
        <v>24</v>
      </c>
      <c r="D96" s="116"/>
      <c r="E96" s="515"/>
      <c r="F96" s="515"/>
      <c r="G96" s="515"/>
      <c r="H96" s="646"/>
      <c r="I96" s="646"/>
      <c r="J96" s="646"/>
      <c r="K96" s="646"/>
      <c r="L96" s="646"/>
      <c r="M96" s="586"/>
      <c r="N96" s="586"/>
      <c r="O96" s="586"/>
      <c r="P96" s="586"/>
      <c r="Q96" s="586"/>
      <c r="R96" s="586"/>
      <c r="S96" s="586"/>
      <c r="T96" s="586"/>
      <c r="U96" s="586"/>
      <c r="V96" s="346"/>
      <c r="W96" s="207"/>
      <c r="X96" s="346" t="s">
        <v>179</v>
      </c>
      <c r="Y96" s="44"/>
      <c r="AA96">
        <f t="shared" si="11"/>
        <v>72</v>
      </c>
    </row>
    <row r="97" spans="1:27" ht="13" x14ac:dyDescent="0.25">
      <c r="A97" s="464" t="str">
        <f t="shared" ca="1" si="10"/>
        <v>IE6 / 73</v>
      </c>
      <c r="B97" s="98" t="str">
        <f ca="1">OFFSET(Sprachen!A452,0,'Informazioni generali'!$B$4-1,1,1)</f>
        <v>Totale tasse e imposte</v>
      </c>
      <c r="C97" s="467" t="s">
        <v>24</v>
      </c>
      <c r="D97" s="388">
        <f>D90+D91+D93+D94+D95+D96</f>
        <v>0</v>
      </c>
      <c r="E97" s="251"/>
      <c r="F97" s="251"/>
      <c r="G97" s="251"/>
      <c r="H97" s="647"/>
      <c r="I97" s="647"/>
      <c r="J97" s="647"/>
      <c r="K97" s="647"/>
      <c r="L97" s="647"/>
      <c r="M97" s="586"/>
      <c r="N97" s="586"/>
      <c r="O97" s="586"/>
      <c r="P97" s="586"/>
      <c r="Q97" s="586"/>
      <c r="R97" s="586"/>
      <c r="S97" s="586"/>
      <c r="T97" s="586"/>
      <c r="U97" s="586"/>
      <c r="V97" s="532"/>
      <c r="W97" s="533"/>
      <c r="X97" s="532"/>
      <c r="Y97" s="532"/>
      <c r="AA97">
        <f t="shared" si="11"/>
        <v>73</v>
      </c>
    </row>
    <row r="98" spans="1:27" x14ac:dyDescent="0.25">
      <c r="A98" s="464" t="str">
        <f t="shared" ca="1" si="10"/>
        <v>IE6 / 74</v>
      </c>
      <c r="B98" s="98" t="str">
        <f ca="1">OFFSET(Sprachen!A453,0,'Informazioni generali'!$B$4-1,1,1)</f>
        <v>Utile d’esercizio annuale</v>
      </c>
      <c r="C98" s="467" t="s">
        <v>24</v>
      </c>
      <c r="D98" s="116"/>
      <c r="E98" s="534"/>
      <c r="F98" s="534"/>
      <c r="G98" s="534"/>
      <c r="H98" s="664" t="str">
        <f ca="1">OFFSET(Sprachen!A510,0,'Informazioni generali'!$B$4-1,1,1)</f>
        <v xml:space="preserve">Non è computabile. È indicato esclusivamente per motivi di completezza. </v>
      </c>
      <c r="I98" s="664"/>
      <c r="J98" s="664"/>
      <c r="K98" s="664"/>
      <c r="L98" s="664"/>
      <c r="M98" s="586"/>
      <c r="N98" s="586"/>
      <c r="O98" s="586"/>
      <c r="P98" s="586"/>
      <c r="Q98" s="586"/>
      <c r="R98" s="586"/>
      <c r="S98" s="586"/>
      <c r="T98" s="586"/>
      <c r="U98" s="586"/>
      <c r="V98" s="346"/>
      <c r="W98" s="207"/>
      <c r="X98" s="346" t="s">
        <v>179</v>
      </c>
      <c r="Y98" s="44"/>
      <c r="AA98">
        <f t="shared" si="11"/>
        <v>74</v>
      </c>
    </row>
    <row r="99" spans="1:27" x14ac:dyDescent="0.25">
      <c r="A99" s="464" t="str">
        <f t="shared" ca="1" si="10"/>
        <v>IE6 / 75</v>
      </c>
      <c r="B99" s="98" t="str">
        <f ca="1">OFFSET(Sprachen!A454,0,'Informazioni generali'!$B$4-1,1,1)</f>
        <v>Totale costi di produzione computabili</v>
      </c>
      <c r="C99" s="467" t="s">
        <v>24</v>
      </c>
      <c r="D99" s="111">
        <f ca="1">D74+D87+D97</f>
        <v>0</v>
      </c>
      <c r="E99" s="252"/>
      <c r="F99" s="252"/>
      <c r="G99" s="252"/>
      <c r="H99" s="646"/>
      <c r="I99" s="646"/>
      <c r="J99" s="646"/>
      <c r="K99" s="646"/>
      <c r="L99" s="646"/>
      <c r="M99" s="586"/>
      <c r="N99" s="586"/>
      <c r="O99" s="586"/>
      <c r="P99" s="586"/>
      <c r="Q99" s="586"/>
      <c r="R99" s="586"/>
      <c r="S99" s="586"/>
      <c r="T99" s="586"/>
      <c r="U99" s="586"/>
      <c r="V99" s="532"/>
      <c r="W99" s="533"/>
      <c r="X99" s="532"/>
      <c r="Y99" s="532"/>
      <c r="AA99">
        <f t="shared" si="11"/>
        <v>75</v>
      </c>
    </row>
    <row r="100" spans="1:27" x14ac:dyDescent="0.25">
      <c r="A100" s="464" t="str">
        <f t="shared" ca="1" si="10"/>
        <v>IE6 / 76</v>
      </c>
      <c r="B100" s="98" t="str">
        <f ca="1">OFFSET(Sprachen!A455,0,'Informazioni generali'!$B$4-1,1,1)</f>
        <v>Totale costi di produzione specifici</v>
      </c>
      <c r="C100" s="467" t="s">
        <v>38</v>
      </c>
      <c r="D100" s="535">
        <f ca="1">IFERROR(D99*100/(D36*1000000),0)</f>
        <v>0</v>
      </c>
      <c r="E100" s="536"/>
      <c r="F100" s="536"/>
      <c r="G100" s="536"/>
      <c r="H100" s="646"/>
      <c r="I100" s="646"/>
      <c r="J100" s="646"/>
      <c r="K100" s="646"/>
      <c r="L100" s="646"/>
      <c r="M100" s="586"/>
      <c r="N100" s="586"/>
      <c r="O100" s="586"/>
      <c r="P100" s="586"/>
      <c r="Q100" s="586"/>
      <c r="R100" s="586"/>
      <c r="S100" s="586"/>
      <c r="T100" s="586"/>
      <c r="U100" s="586"/>
      <c r="V100" s="346"/>
      <c r="W100" s="207"/>
      <c r="X100" s="346" t="s">
        <v>179</v>
      </c>
      <c r="Y100" s="472" t="s">
        <v>428</v>
      </c>
      <c r="AA100">
        <f>AA99+1</f>
        <v>76</v>
      </c>
    </row>
    <row r="101" spans="1:27" ht="15.75" hidden="1" customHeight="1" x14ac:dyDescent="0.25">
      <c r="A101" s="464" t="str">
        <f t="shared" ca="1" si="10"/>
        <v>IE6 / 76-G</v>
      </c>
      <c r="B101" s="98" t="str">
        <f ca="1">OFFSET(Sprachen!A456,0,'Informazioni generali'!$B$4-1,1,1)</f>
        <v>Totale costi di produzione specifici</v>
      </c>
      <c r="C101" s="467" t="s">
        <v>38</v>
      </c>
      <c r="D101" s="537"/>
      <c r="E101" s="538"/>
      <c r="F101" s="538"/>
      <c r="G101" s="538"/>
      <c r="H101" s="646"/>
      <c r="I101" s="646"/>
      <c r="J101" s="646"/>
      <c r="K101" s="646"/>
      <c r="L101" s="646"/>
      <c r="M101" s="586"/>
      <c r="N101" s="586"/>
      <c r="O101" s="586"/>
      <c r="P101" s="586"/>
      <c r="Q101" s="586"/>
      <c r="R101" s="586"/>
      <c r="S101" s="586"/>
      <c r="T101" s="586"/>
      <c r="U101" s="586"/>
      <c r="V101" s="346"/>
      <c r="W101" s="207"/>
      <c r="X101" s="346"/>
      <c r="Y101" s="472"/>
      <c r="AA101" s="463" t="s">
        <v>531</v>
      </c>
    </row>
    <row r="102" spans="1:27" x14ac:dyDescent="0.25">
      <c r="A102" s="464" t="str">
        <f t="shared" ca="1" si="10"/>
        <v>IE6 / 77</v>
      </c>
      <c r="B102" s="98" t="str">
        <f ca="1">OFFSET(Sprachen!A457,0,'Informazioni generali'!$B$4-1,1,1)</f>
        <v>Costi di produzione (quota del richiedente)</v>
      </c>
      <c r="C102" s="467" t="s">
        <v>24</v>
      </c>
      <c r="D102" s="539">
        <f ca="1">D99*D40</f>
        <v>0</v>
      </c>
      <c r="E102" s="540"/>
      <c r="F102" s="540"/>
      <c r="G102" s="540"/>
      <c r="H102" s="646"/>
      <c r="I102" s="646"/>
      <c r="J102" s="646"/>
      <c r="K102" s="646"/>
      <c r="L102" s="646"/>
      <c r="M102" s="586"/>
      <c r="N102" s="586"/>
      <c r="O102" s="586"/>
      <c r="P102" s="586"/>
      <c r="Q102" s="586"/>
      <c r="R102" s="586"/>
      <c r="S102" s="586"/>
      <c r="T102" s="586"/>
      <c r="U102" s="586"/>
      <c r="V102" s="214"/>
      <c r="W102" s="209"/>
      <c r="X102" s="214"/>
      <c r="Y102" s="214"/>
      <c r="AA102">
        <f>AA100+1</f>
        <v>77</v>
      </c>
    </row>
    <row r="103" spans="1:27" x14ac:dyDescent="0.25">
      <c r="A103" s="456"/>
      <c r="B103" s="541"/>
      <c r="C103" s="541"/>
      <c r="D103"/>
      <c r="E103"/>
      <c r="F103"/>
      <c r="G103"/>
      <c r="H103"/>
      <c r="I103"/>
    </row>
    <row r="104" spans="1:27" ht="15.5" x14ac:dyDescent="0.35">
      <c r="A104" s="542"/>
      <c r="B104" s="543"/>
      <c r="C104" s="543"/>
      <c r="D104" s="544"/>
      <c r="E104" s="545"/>
      <c r="F104" s="545"/>
      <c r="G104" s="545"/>
      <c r="H104"/>
      <c r="I104"/>
    </row>
    <row r="105" spans="1:27" ht="18" x14ac:dyDescent="0.3">
      <c r="A105" s="546" t="str">
        <f ca="1">OFFSET(Sprachen!A458,0,'Informazioni generali'!$B$4-1,1,1)</f>
        <v>C. Ricavi</v>
      </c>
      <c r="B105" s="546"/>
      <c r="C105" s="467"/>
      <c r="D105" s="467"/>
      <c r="E105" s="468"/>
      <c r="F105" s="468"/>
      <c r="G105" s="468"/>
      <c r="J105" s="357"/>
      <c r="M105" s="93"/>
    </row>
    <row r="106" spans="1:27" ht="13" x14ac:dyDescent="0.3">
      <c r="A106" s="464" t="str">
        <f ca="1">CONCATENATE($A$2," / ",AA106)</f>
        <v>IE6 / 78</v>
      </c>
      <c r="B106" s="467" t="str">
        <f ca="1">OFFSET(Sprachen!A471,0,'Informazioni generali'!$B$4-1,1,1)</f>
        <v>Ricavi del mercato day-ahead</v>
      </c>
      <c r="C106" s="467" t="s">
        <v>24</v>
      </c>
      <c r="D106" s="258" t="str">
        <f ca="1">IFERROR(D124+D125,"")</f>
        <v/>
      </c>
      <c r="E106" s="254"/>
      <c r="F106" s="254"/>
      <c r="G106" s="254"/>
      <c r="H106" s="10"/>
      <c r="M106" s="93"/>
      <c r="AA106">
        <f>AA102+1</f>
        <v>78</v>
      </c>
    </row>
    <row r="107" spans="1:27" x14ac:dyDescent="0.25">
      <c r="A107" s="464" t="str">
        <f ca="1">CONCATENATE($A$2," / ",AA107)</f>
        <v>IE6 / 79</v>
      </c>
      <c r="B107" s="467" t="str">
        <f ca="1">OFFSET(Sprachen!A460,0,'Informazioni generali'!$B$4-1,1,1)</f>
        <v>Ricavi di riferimento specifici</v>
      </c>
      <c r="C107" s="467" t="s">
        <v>38</v>
      </c>
      <c r="D107" s="259">
        <f ca="1">IFERROR((D124+D125)*100/(D36*10^6),0)</f>
        <v>0</v>
      </c>
      <c r="E107" s="255"/>
      <c r="F107" s="255"/>
      <c r="G107" s="255"/>
      <c r="AA107">
        <f>AA106+1</f>
        <v>79</v>
      </c>
    </row>
    <row r="108" spans="1:27" hidden="1" x14ac:dyDescent="0.25">
      <c r="A108" s="464" t="str">
        <f ca="1">CONCATENATE($A$2," / ",AA108)</f>
        <v>IE6 / 79-G</v>
      </c>
      <c r="B108" s="467" t="str">
        <f ca="1">OFFSET(Sprachen!A461,0,'Informazioni generali'!$B$4-1,1,1)</f>
        <v>Ricavi di riferimento specifici</v>
      </c>
      <c r="C108" s="467" t="s">
        <v>38</v>
      </c>
      <c r="D108" s="282"/>
      <c r="E108" s="255"/>
      <c r="F108" s="255"/>
      <c r="G108" s="255"/>
      <c r="AA108" s="463" t="s">
        <v>525</v>
      </c>
    </row>
    <row r="109" spans="1:27" x14ac:dyDescent="0.25">
      <c r="A109" s="464" t="str">
        <f ca="1">CONCATENATE($A$2," / ",AA109)</f>
        <v>IE6 / 80</v>
      </c>
      <c r="B109" s="467" t="str">
        <f ca="1">OFFSET(Sprachen!A462,0,'Informazioni generali'!$B$4-1,1,1)</f>
        <v>Ricavi totali (quota richiedente)</v>
      </c>
      <c r="C109" s="467" t="s">
        <v>24</v>
      </c>
      <c r="D109" s="258" t="str">
        <f ca="1">IFERROR(D106*D40,"")</f>
        <v/>
      </c>
      <c r="E109" s="255"/>
      <c r="F109" s="255"/>
      <c r="G109" s="255"/>
      <c r="AA109">
        <v>80</v>
      </c>
    </row>
    <row r="110" spans="1:27" ht="15.5" x14ac:dyDescent="0.35">
      <c r="A110" s="542"/>
      <c r="B110" s="543"/>
      <c r="C110" s="543"/>
      <c r="D110" s="544"/>
      <c r="E110" s="547"/>
      <c r="F110" s="547"/>
      <c r="G110" s="547"/>
      <c r="H110" s="548"/>
      <c r="I110" s="448"/>
      <c r="J110" s="448"/>
      <c r="K110" s="448"/>
      <c r="L110" s="448"/>
      <c r="M110" s="448"/>
      <c r="N110" s="448"/>
      <c r="O110" s="448"/>
      <c r="P110" s="448"/>
      <c r="Q110" s="448"/>
    </row>
    <row r="111" spans="1:27" ht="18" x14ac:dyDescent="0.25">
      <c r="A111" s="549" t="str">
        <f ca="1">OFFSET(Sprachen!A463,0,'Informazioni generali'!$B$4-1,1,1)</f>
        <v xml:space="preserve">D. Costi di produzione non coperti </v>
      </c>
      <c r="C111" s="465"/>
      <c r="D111" s="550"/>
      <c r="E111" s="468"/>
      <c r="F111" s="468"/>
      <c r="G111" s="468"/>
    </row>
    <row r="112" spans="1:27" x14ac:dyDescent="0.25">
      <c r="A112" s="464" t="str">
        <f ca="1">CONCATENATE($A$2," / ",AA112)</f>
        <v>IE6 / 81</v>
      </c>
      <c r="B112" s="467" t="str">
        <f ca="1">OFFSET(Sprachen!A464,0,'Informazioni generali'!$B$4-1,1,1)</f>
        <v>Costi di produzione non coperti</v>
      </c>
      <c r="C112" s="467" t="s">
        <v>24</v>
      </c>
      <c r="D112" s="539" t="str">
        <f ca="1">IFERROR(D99-D106,"")</f>
        <v/>
      </c>
      <c r="E112" s="551"/>
      <c r="F112" s="551"/>
      <c r="G112" s="551"/>
      <c r="AA112">
        <f>AA109+1</f>
        <v>81</v>
      </c>
    </row>
    <row r="113" spans="1:27" x14ac:dyDescent="0.25">
      <c r="A113" s="464" t="str">
        <f ca="1">CONCATENATE($A$2," / ",AA113)</f>
        <v>IE6 / 82</v>
      </c>
      <c r="B113" s="467" t="str">
        <f ca="1">OFFSET(Sprachen!A465,0,'Informazioni generali'!$B$4-1,1,1)</f>
        <v>Costi di produzione non coperti specifici</v>
      </c>
      <c r="C113" s="467" t="s">
        <v>38</v>
      </c>
      <c r="D113" s="259">
        <f ca="1">D100-D107</f>
        <v>0</v>
      </c>
      <c r="E113" s="536"/>
      <c r="F113" s="536"/>
      <c r="G113" s="536"/>
      <c r="I113" s="552"/>
      <c r="AA113">
        <f>AA112+1</f>
        <v>82</v>
      </c>
    </row>
    <row r="114" spans="1:27" x14ac:dyDescent="0.25">
      <c r="A114" s="464" t="str">
        <f ca="1">CONCATENATE($A$2," / ",AA114)</f>
        <v>IE6 / 83</v>
      </c>
      <c r="B114" s="467" t="str">
        <f ca="1">OFFSET(Sprachen!A466,0,'Informazioni generali'!$B$4-1,1,1)</f>
        <v>Costi di produzione non coperti decurtati</v>
      </c>
      <c r="C114" s="467" t="s">
        <v>38</v>
      </c>
      <c r="D114" s="259">
        <f ca="1">MIN(1,D113)</f>
        <v>0</v>
      </c>
      <c r="E114" s="536"/>
      <c r="F114" s="536"/>
      <c r="G114" s="536"/>
      <c r="I114" s="552"/>
      <c r="AA114">
        <f>AA113+1</f>
        <v>83</v>
      </c>
    </row>
    <row r="115" spans="1:27" ht="28.5" customHeight="1" x14ac:dyDescent="0.35">
      <c r="A115" s="464" t="str">
        <f ca="1">CONCATENATE($A$2," / ",AA115)</f>
        <v>IE6 / 84</v>
      </c>
      <c r="B115" s="98" t="str">
        <f ca="1">OFFSET(Sprachen!A467,0,'Informazioni generali'!$B$4-1,1,1)</f>
        <v>Costi di produzione non coperti quota del richiedente</v>
      </c>
      <c r="C115" s="467" t="s">
        <v>24</v>
      </c>
      <c r="D115" s="111" t="str">
        <f ca="1">IFERROR(D102-D109,"")</f>
        <v/>
      </c>
      <c r="E115" s="252"/>
      <c r="F115" s="252"/>
      <c r="G115" s="252"/>
      <c r="H115" s="448"/>
      <c r="I115" s="448"/>
      <c r="J115" s="448"/>
      <c r="K115" s="448"/>
      <c r="L115" s="448"/>
      <c r="M115" s="448"/>
      <c r="N115" s="448"/>
      <c r="O115" s="448"/>
      <c r="P115" s="448"/>
      <c r="R115" s="448"/>
      <c r="S115" s="448"/>
      <c r="AA115">
        <f>AA114+1</f>
        <v>84</v>
      </c>
    </row>
    <row r="116" spans="1:27" ht="15.5" x14ac:dyDescent="0.35">
      <c r="A116" s="542"/>
      <c r="B116" s="543"/>
      <c r="C116" s="543"/>
      <c r="D116" s="543"/>
      <c r="E116" s="547"/>
      <c r="F116" s="547"/>
      <c r="G116" s="547"/>
      <c r="H116" s="543"/>
      <c r="I116" s="543"/>
      <c r="J116" s="543"/>
      <c r="K116" s="543"/>
      <c r="L116" s="543"/>
      <c r="M116" s="543"/>
      <c r="N116" s="543"/>
      <c r="O116" s="543"/>
      <c r="P116" s="543"/>
      <c r="Q116" s="544"/>
      <c r="R116" s="448"/>
      <c r="S116" s="448"/>
    </row>
    <row r="117" spans="1:27" ht="18" x14ac:dyDescent="0.35">
      <c r="A117" s="553" t="str">
        <f ca="1">OFFSET(Sprachen!A468,0,'Informazioni generali'!$B$4-1,1,1)</f>
        <v>E. Ricavi del mercato di riferimento</v>
      </c>
      <c r="C117" s="554"/>
      <c r="D117" s="554"/>
      <c r="E117" s="555"/>
      <c r="F117" s="555"/>
      <c r="G117" s="555"/>
      <c r="H117" s="650" t="str">
        <f ca="1">H89</f>
        <v>Commenti UFE</v>
      </c>
      <c r="I117" s="651"/>
      <c r="J117" s="651"/>
      <c r="K117" s="651"/>
      <c r="L117" s="651"/>
      <c r="M117" s="651" t="str">
        <f ca="1">M89</f>
        <v>Commenti richiedente</v>
      </c>
      <c r="N117" s="651"/>
      <c r="O117" s="651"/>
      <c r="P117" s="651"/>
      <c r="Q117" s="651"/>
      <c r="R117" s="448"/>
      <c r="S117" s="109"/>
    </row>
    <row r="118" spans="1:27" ht="15.5" x14ac:dyDescent="0.35">
      <c r="A118" s="464" t="str">
        <f t="shared" ref="A118:A125" ca="1" si="12">CONCATENATE($A$2," / ",AA118)</f>
        <v>IE6 / 85</v>
      </c>
      <c r="B118" s="556" t="str">
        <f ca="1">OFFSET(Sprachen!A469,0,'Informazioni generali'!$B$4-1,1,1)</f>
        <v xml:space="preserve">Prezzi d'elettricità scaricati da EEX il: </v>
      </c>
      <c r="C118" s="112">
        <v>45670</v>
      </c>
      <c r="D118" s="253"/>
      <c r="E118" s="256"/>
      <c r="F118" s="256"/>
      <c r="G118" s="256"/>
      <c r="H118" s="659"/>
      <c r="I118" s="646"/>
      <c r="J118" s="646"/>
      <c r="K118" s="646"/>
      <c r="L118" s="646"/>
      <c r="M118" s="660"/>
      <c r="N118" s="661"/>
      <c r="O118" s="661"/>
      <c r="P118" s="661"/>
      <c r="Q118" s="662"/>
      <c r="R118" s="448"/>
      <c r="S118" s="448"/>
      <c r="AA118">
        <f>AA115+1</f>
        <v>85</v>
      </c>
    </row>
    <row r="119" spans="1:27" ht="15.5" x14ac:dyDescent="0.35">
      <c r="A119" s="464" t="str">
        <f t="shared" ca="1" si="12"/>
        <v>IE6 / 86</v>
      </c>
      <c r="B119" s="557" t="str">
        <f ca="1">OFFSET(Sprachen!A470,0,'Informazioni generali'!$B$4-1,1,1)</f>
        <v>Periodo d'esercizio</v>
      </c>
      <c r="C119" s="644" t="str">
        <f ca="1">IFERROR(IF($D$5="Nein/Non/No","-",INDIRECT(CONCATENATE(Input_prod_e!A2,"!")&amp;CONCATENATE(MID("CDEFGHIJKLMNOPQRSTUVWXYZ",HLOOKUP($A$2,Input_prod_e!$C$5:$AS$6,2,FALSE),1),"8"))),"")</f>
        <v/>
      </c>
      <c r="D119" s="645"/>
      <c r="E119" s="558"/>
      <c r="F119" s="558"/>
      <c r="G119" s="558"/>
      <c r="H119" s="659"/>
      <c r="I119" s="646"/>
      <c r="J119" s="646"/>
      <c r="K119" s="646"/>
      <c r="L119" s="646"/>
      <c r="M119" s="660"/>
      <c r="N119" s="661"/>
      <c r="O119" s="661"/>
      <c r="P119" s="661"/>
      <c r="Q119" s="662"/>
      <c r="R119" s="448"/>
      <c r="S119" s="448"/>
      <c r="AA119">
        <f t="shared" ref="AA119:AA124" si="13">AA118+1</f>
        <v>86</v>
      </c>
    </row>
    <row r="120" spans="1:27" ht="15.5" x14ac:dyDescent="0.35">
      <c r="A120" s="464" t="str">
        <f t="shared" ca="1" si="12"/>
        <v>IE6 / 87</v>
      </c>
      <c r="B120" s="559" t="str">
        <f ca="1">OFFSET(Sprachen!A471,0,'Informazioni generali'!$B$4-1,1,1)</f>
        <v>Ricavi del mercato day-ahead</v>
      </c>
      <c r="C120" s="287" t="s">
        <v>24</v>
      </c>
      <c r="D120" s="560" t="s">
        <v>79</v>
      </c>
      <c r="E120" s="561"/>
      <c r="F120" s="561"/>
      <c r="G120" s="561"/>
      <c r="H120" s="562" t="str">
        <f ca="1">OFFSET(Sprachen!A336,0,'Informazioni generali'!$B$4-1,1,1)</f>
        <v>Centrale 1</v>
      </c>
      <c r="I120" s="557" t="str">
        <f ca="1">OFFSET(Sprachen!A337,0,'Informazioni generali'!$B$4-1,1,1)</f>
        <v>Centrale 2</v>
      </c>
      <c r="J120" s="563" t="str">
        <f ca="1">OFFSET(Sprachen!A338,0,'Informazioni generali'!$B$4-1,1,1)</f>
        <v>Centrale 3</v>
      </c>
      <c r="K120" s="563" t="str">
        <f ca="1">OFFSET(Sprachen!A339,0,'Informazioni generali'!$B$4-1,1,1)</f>
        <v>Centrale 4</v>
      </c>
      <c r="L120" s="563" t="str">
        <f ca="1">OFFSET(Sprachen!A340,0,'Informazioni generali'!$B$4-1,1,1)</f>
        <v>Centrale 5</v>
      </c>
      <c r="M120" s="563" t="str">
        <f ca="1">OFFSET(Sprachen!A341,0,'Informazioni generali'!$B$4-1,1,1)</f>
        <v>Centrale 6</v>
      </c>
      <c r="N120" s="563" t="str">
        <f ca="1">OFFSET(Sprachen!A342,0,'Informazioni generali'!$B$4-1,1,1)</f>
        <v>Centrale 7</v>
      </c>
      <c r="O120" s="563" t="str">
        <f ca="1">OFFSET(Sprachen!A343,0,'Informazioni generali'!$B$4-1,1,1)</f>
        <v>Centrale 8</v>
      </c>
      <c r="P120" s="563" t="str">
        <f ca="1">OFFSET(Sprachen!A344,0,'Informazioni generali'!$B$4-1,1,1)</f>
        <v>Centrale 9</v>
      </c>
      <c r="Q120" s="563" t="str">
        <f ca="1">OFFSET(Sprachen!A345,0,'Informazioni generali'!$B$4-1,1,1)</f>
        <v>Centrale 10</v>
      </c>
      <c r="R120" s="448"/>
      <c r="S120" s="448"/>
      <c r="AA120">
        <f t="shared" si="13"/>
        <v>87</v>
      </c>
    </row>
    <row r="121" spans="1:27" ht="15.5" x14ac:dyDescent="0.35">
      <c r="A121" s="464" t="str">
        <f t="shared" ca="1" si="12"/>
        <v>IE6 / 88</v>
      </c>
      <c r="B121" s="743" t="str">
        <f ca="1">OFFSET(Sprachen!A472,0,'Informazioni generali'!$B$4-1,1,1)</f>
        <v>Tutte le centrali</v>
      </c>
      <c r="C121" s="744"/>
      <c r="D121" s="358">
        <f ca="1">+SUM(H121:Q121)</f>
        <v>0</v>
      </c>
      <c r="E121" s="359"/>
      <c r="F121" s="359"/>
      <c r="G121" s="359"/>
      <c r="H121" s="360" t="str">
        <f ca="1">IFERROR(IF($D$5="Nein/Non/No","-",VLOOKUP(H$120,Input_prod_e!$A$33:$AA$42,HLOOKUP($A$2,Input_prod_e!$C$5:$AS$6,2,FALSE)+2,FALSE)),"")</f>
        <v/>
      </c>
      <c r="I121" s="360" t="str">
        <f ca="1">IFERROR(IF($D$5="Nein/Non/No","-",VLOOKUP(I$120,Input_prod_e!$A$33:$AA$42,HLOOKUP($A$2,Input_prod_e!$C$5:$AS$6,2,FALSE)+2,FALSE)),"")</f>
        <v/>
      </c>
      <c r="J121" s="360" t="str">
        <f ca="1">IFERROR(IF($D$5="Nein/Non/No","-",VLOOKUP(J$120,Input_prod_e!$A$33:$AA$42,HLOOKUP($A$2,Input_prod_e!$C$5:$AS$6,2,FALSE)+2,FALSE)),"")</f>
        <v/>
      </c>
      <c r="K121" s="360" t="str">
        <f ca="1">IFERROR(IF($D$5="Nein/Non/No","-",VLOOKUP(K$120,Input_prod_e!$A$33:$AA$42,HLOOKUP($A$2,Input_prod_e!$C$5:$AS$6,2,FALSE)+2,FALSE)),"")</f>
        <v/>
      </c>
      <c r="L121" s="360" t="str">
        <f ca="1">IFERROR(IF($D$5="Nein/Non/No","-",VLOOKUP(L$120,Input_prod_e!$A$33:$AA$42,HLOOKUP($A$2,Input_prod_e!$C$5:$AS$6,2,FALSE)+2,FALSE)),"")</f>
        <v/>
      </c>
      <c r="M121" s="360" t="str">
        <f ca="1">IFERROR(IF($D$5="Nein/Non/No","-",VLOOKUP(M$120,Input_prod_e!$A$33:$AA$42,HLOOKUP($A$2,Input_prod_e!$C$5:$AS$6,2,FALSE)+2,FALSE)),"")</f>
        <v/>
      </c>
      <c r="N121" s="360" t="str">
        <f ca="1">IFERROR(IF($D$5="Nein/Non/No","-",VLOOKUP(N$120,Input_prod_e!$A$33:$AA$42,HLOOKUP($A$2,Input_prod_e!$C$5:$AS$6,2,FALSE)+2,FALSE)),"")</f>
        <v/>
      </c>
      <c r="O121" s="360" t="str">
        <f ca="1">IFERROR(IF($D$5="Nein/Non/No","-",VLOOKUP(O$120,Input_prod_e!$A$33:$AA$42,HLOOKUP($A$2,Input_prod_e!$C$5:$AS$6,2,FALSE)+2,FALSE)),"")</f>
        <v/>
      </c>
      <c r="P121" s="360" t="str">
        <f ca="1">IFERROR(IF($D$5="Nein/Non/No","-",VLOOKUP(P$120,Input_prod_e!$A$33:$AA$42,HLOOKUP($A$2,Input_prod_e!$C$5:$AS$6,2,FALSE)+2,FALSE)),"")</f>
        <v/>
      </c>
      <c r="Q121" s="360" t="str">
        <f ca="1">IFERROR(IF($D$5="Nein/Non/No","-",VLOOKUP(Q$120,Input_prod_e!$A$33:$AA$42,HLOOKUP($A$2,Input_prod_e!$C$5:$AS$6,2,FALSE)+2,FALSE)),"")</f>
        <v/>
      </c>
      <c r="R121" s="448"/>
      <c r="S121" s="564"/>
      <c r="AA121">
        <f t="shared" si="13"/>
        <v>88</v>
      </c>
    </row>
    <row r="122" spans="1:27" ht="30" customHeight="1" x14ac:dyDescent="0.35">
      <c r="A122" s="464" t="str">
        <f t="shared" ca="1" si="12"/>
        <v>IE6 / 89</v>
      </c>
      <c r="B122" s="743" t="str">
        <f ca="1">OFFSET(Sprachen!A473,0,'Informazioni generali'!$B$4-1,1,1)</f>
        <v>Dedotti gli impianti non collegati sul piano idraulico o ottimizzati nell'insieme</v>
      </c>
      <c r="C122" s="744"/>
      <c r="D122" s="358">
        <f>+SUM(H122:Q122)</f>
        <v>0</v>
      </c>
      <c r="E122" s="359"/>
      <c r="F122" s="359"/>
      <c r="G122" s="359"/>
      <c r="H122" s="360">
        <f>+IF(OR(H50="Nein",H50="Non",H50="No"),-H121,0)</f>
        <v>0</v>
      </c>
      <c r="I122" s="360">
        <f t="shared" ref="I122:Q122" si="14">+IF(OR(I50="Nein",I50="Non",I50="No"),-I121,0)</f>
        <v>0</v>
      </c>
      <c r="J122" s="360">
        <f t="shared" si="14"/>
        <v>0</v>
      </c>
      <c r="K122" s="360">
        <f t="shared" si="14"/>
        <v>0</v>
      </c>
      <c r="L122" s="360">
        <f t="shared" si="14"/>
        <v>0</v>
      </c>
      <c r="M122" s="360">
        <f t="shared" si="14"/>
        <v>0</v>
      </c>
      <c r="N122" s="360">
        <f t="shared" si="14"/>
        <v>0</v>
      </c>
      <c r="O122" s="360">
        <f t="shared" si="14"/>
        <v>0</v>
      </c>
      <c r="P122" s="360">
        <f t="shared" si="14"/>
        <v>0</v>
      </c>
      <c r="Q122" s="360">
        <f t="shared" si="14"/>
        <v>0</v>
      </c>
      <c r="R122" s="448"/>
      <c r="S122" s="109"/>
      <c r="AA122">
        <f t="shared" si="13"/>
        <v>89</v>
      </c>
    </row>
    <row r="123" spans="1:27" ht="16" thickBot="1" x14ac:dyDescent="0.4">
      <c r="A123" s="464" t="str">
        <f t="shared" ca="1" si="12"/>
        <v>IE6 / 90</v>
      </c>
      <c r="B123" s="743" t="str">
        <f ca="1">OFFSET(Sprachen!A474,0,'Informazioni generali'!$B$4-1,1,1)</f>
        <v>Dedotti gli impianti RIC</v>
      </c>
      <c r="C123" s="744"/>
      <c r="D123" s="361">
        <f>+SUM(H123:Q123)</f>
        <v>0</v>
      </c>
      <c r="E123" s="359"/>
      <c r="F123" s="359"/>
      <c r="G123" s="359"/>
      <c r="H123" s="360">
        <f>+IF(OR(H56="Ja",H56="Oui",H56="Si"),IF(OR(H50="Ja",H50="Oui",H50="Si"),-H121,0),0)</f>
        <v>0</v>
      </c>
      <c r="I123" s="360">
        <f t="shared" ref="I123:Q123" si="15">+IF(OR(I56="Ja",I56="Oui",I56="Si"),IF(OR(I50="Ja",I50="Oui",I50="Si"),-I121,0),0)</f>
        <v>0</v>
      </c>
      <c r="J123" s="360">
        <f t="shared" si="15"/>
        <v>0</v>
      </c>
      <c r="K123" s="360">
        <f t="shared" si="15"/>
        <v>0</v>
      </c>
      <c r="L123" s="360">
        <f t="shared" si="15"/>
        <v>0</v>
      </c>
      <c r="M123" s="360">
        <f t="shared" si="15"/>
        <v>0</v>
      </c>
      <c r="N123" s="360">
        <f t="shared" si="15"/>
        <v>0</v>
      </c>
      <c r="O123" s="360">
        <f t="shared" si="15"/>
        <v>0</v>
      </c>
      <c r="P123" s="360">
        <f t="shared" si="15"/>
        <v>0</v>
      </c>
      <c r="Q123" s="360">
        <f t="shared" si="15"/>
        <v>0</v>
      </c>
      <c r="R123" s="448"/>
      <c r="S123" s="109"/>
      <c r="AA123">
        <f t="shared" si="13"/>
        <v>90</v>
      </c>
    </row>
    <row r="124" spans="1:27" ht="26.25" customHeight="1" thickBot="1" x14ac:dyDescent="0.4">
      <c r="A124" s="462" t="str">
        <f t="shared" ca="1" si="12"/>
        <v>IE6 / 91</v>
      </c>
      <c r="B124" s="745" t="str">
        <f ca="1">+CONCATENATE(OFFSET(Sprachen!A475,0,'Informazioni generali'!$B$4-1,1,1)," ",IF(D13=0,"",D13))</f>
        <v>Ricavi del mercato day-ahead per l'impianto  IE6</v>
      </c>
      <c r="C124" s="746"/>
      <c r="D124" s="362">
        <f ca="1">IFERROR(+MAX(SUM(D121:D123),0),"")</f>
        <v>0</v>
      </c>
      <c r="E124" s="363"/>
      <c r="F124" s="363"/>
      <c r="G124" s="364"/>
      <c r="H124" s="360">
        <f ca="1">+IF(H121&lt;0,H121,MAX(SUM(H121:H123),0))</f>
        <v>0</v>
      </c>
      <c r="I124" s="360">
        <f t="shared" ref="I124:Q124" ca="1" si="16">+IF(I121&lt;0,I121,MAX(SUM(I121:I123),0))</f>
        <v>0</v>
      </c>
      <c r="J124" s="360">
        <f t="shared" ca="1" si="16"/>
        <v>0</v>
      </c>
      <c r="K124" s="360">
        <f t="shared" ca="1" si="16"/>
        <v>0</v>
      </c>
      <c r="L124" s="360">
        <f t="shared" ca="1" si="16"/>
        <v>0</v>
      </c>
      <c r="M124" s="360">
        <f t="shared" ca="1" si="16"/>
        <v>0</v>
      </c>
      <c r="N124" s="360">
        <f t="shared" ca="1" si="16"/>
        <v>0</v>
      </c>
      <c r="O124" s="360">
        <f t="shared" ca="1" si="16"/>
        <v>0</v>
      </c>
      <c r="P124" s="360">
        <f t="shared" ca="1" si="16"/>
        <v>0</v>
      </c>
      <c r="Q124" s="360">
        <f t="shared" ca="1" si="16"/>
        <v>0</v>
      </c>
      <c r="R124" s="448"/>
      <c r="S124" s="448"/>
      <c r="AA124">
        <f t="shared" si="13"/>
        <v>91</v>
      </c>
    </row>
    <row r="125" spans="1:27" ht="27.4" customHeight="1" thickBot="1" x14ac:dyDescent="0.4">
      <c r="A125" s="462" t="str">
        <f t="shared" ca="1" si="12"/>
        <v>IE6 / 92</v>
      </c>
      <c r="B125" s="745" t="str">
        <f ca="1">+CONCATENATE(OFFSET(Sprachen!A476,0,'Informazioni generali'!$B$4-1,1,1)," ",IF(D13=0,"",D13))</f>
        <v>Ricavi GO, riserva invernale, PSRS e mercato a termine IE6</v>
      </c>
      <c r="C125" s="746"/>
      <c r="D125" s="362" t="str" cm="1">
        <f t="array" aca="1" ref="D125" ca="1">IFERROR(INDIRECT(CONCATENATE(Input_prod_e!A2,"!")&amp;CONCATENATE(MID("CDEFGHIJKLMNOPQRSTUVWXYZ",HLOOKUP($A$2,Input_prod_e!$C$5:$AS$6,2,FALSE),1),"68")),"")</f>
        <v/>
      </c>
      <c r="E125" s="365"/>
      <c r="F125" s="365"/>
      <c r="G125" s="365"/>
      <c r="R125" s="448"/>
      <c r="S125" s="448"/>
      <c r="AA125">
        <v>92</v>
      </c>
    </row>
    <row r="126" spans="1:27" ht="15.5" x14ac:dyDescent="0.35">
      <c r="R126" s="448"/>
      <c r="S126" s="448"/>
    </row>
    <row r="127" spans="1:27" ht="15.5" x14ac:dyDescent="0.35">
      <c r="R127" s="448"/>
      <c r="S127" s="448"/>
    </row>
    <row r="128" spans="1:27" ht="15.5" x14ac:dyDescent="0.35">
      <c r="D128" s="565"/>
      <c r="R128" s="448"/>
      <c r="S128" s="448"/>
    </row>
    <row r="129" spans="18:19" ht="15.5" x14ac:dyDescent="0.35">
      <c r="R129" s="448"/>
      <c r="S129" s="448"/>
    </row>
    <row r="130" spans="18:19" ht="15.5" x14ac:dyDescent="0.35">
      <c r="R130" s="448"/>
      <c r="S130" s="448"/>
    </row>
    <row r="131" spans="18:19" ht="15.5" x14ac:dyDescent="0.35">
      <c r="R131" s="448"/>
      <c r="S131" s="448"/>
    </row>
  </sheetData>
  <sheetProtection algorithmName="SHA-512" hashValue="zPYJVobSyxfeduFYxQ6Ky5XzQHYS98Yea1llpr1HV6+7yn34/8Ig+hWkPDL2fjHaQA7n+mYkh45kSAqALr47kg==" saltValue="89adKS/Db527dpDIrFl8oA==" spinCount="100000" sheet="1" objects="1" scenarios="1"/>
  <protectedRanges>
    <protectedRange sqref="C5 H6:J7 L6:N7 P6:R7 T6:U7 L15 B14:B15 D18:D24 D26 D31:D32 D34:D35 D38:D40 D42 D44:D45 M13:U45 H49:Q53 H56:Q59 T48:U59 D64:D65 D69:D73 K67:L72 M62:U74 D77:K79 D80:D83" name="Eingabe"/>
  </protectedRanges>
  <mergeCells count="206">
    <mergeCell ref="B121:C121"/>
    <mergeCell ref="B122:C122"/>
    <mergeCell ref="B123:C123"/>
    <mergeCell ref="B124:C124"/>
    <mergeCell ref="B125:C125"/>
    <mergeCell ref="H117:L117"/>
    <mergeCell ref="M117:Q117"/>
    <mergeCell ref="H118:L118"/>
    <mergeCell ref="M118:Q118"/>
    <mergeCell ref="C119:D119"/>
    <mergeCell ref="H119:L119"/>
    <mergeCell ref="M119:Q119"/>
    <mergeCell ref="H100:L100"/>
    <mergeCell ref="M100:U100"/>
    <mergeCell ref="H101:L101"/>
    <mergeCell ref="M101:U101"/>
    <mergeCell ref="H102:L102"/>
    <mergeCell ref="M102:U102"/>
    <mergeCell ref="H97:L97"/>
    <mergeCell ref="M97:U97"/>
    <mergeCell ref="H98:L98"/>
    <mergeCell ref="M98:U98"/>
    <mergeCell ref="H99:L99"/>
    <mergeCell ref="M99:U99"/>
    <mergeCell ref="H94:L94"/>
    <mergeCell ref="M94:U94"/>
    <mergeCell ref="H95:L95"/>
    <mergeCell ref="M95:U95"/>
    <mergeCell ref="H96:L96"/>
    <mergeCell ref="M96:U96"/>
    <mergeCell ref="H91:L91"/>
    <mergeCell ref="M91:U91"/>
    <mergeCell ref="H92:L92"/>
    <mergeCell ref="M92:U92"/>
    <mergeCell ref="H93:L93"/>
    <mergeCell ref="M93:U93"/>
    <mergeCell ref="H87:P87"/>
    <mergeCell ref="Q87:U87"/>
    <mergeCell ref="H89:L89"/>
    <mergeCell ref="M89:U89"/>
    <mergeCell ref="H90:L90"/>
    <mergeCell ref="M90:U90"/>
    <mergeCell ref="H84:P84"/>
    <mergeCell ref="Q84:U84"/>
    <mergeCell ref="H85:P85"/>
    <mergeCell ref="Q85:U85"/>
    <mergeCell ref="H86:P86"/>
    <mergeCell ref="Q86:U86"/>
    <mergeCell ref="L81:P81"/>
    <mergeCell ref="Q81:U81"/>
    <mergeCell ref="L82:P82"/>
    <mergeCell ref="Q82:U82"/>
    <mergeCell ref="H83:P83"/>
    <mergeCell ref="Q83:U83"/>
    <mergeCell ref="M74:U74"/>
    <mergeCell ref="L76:P76"/>
    <mergeCell ref="Q76:U76"/>
    <mergeCell ref="L77:P79"/>
    <mergeCell ref="Q77:U79"/>
    <mergeCell ref="L80:P80"/>
    <mergeCell ref="Q80:U80"/>
    <mergeCell ref="I73:J73"/>
    <mergeCell ref="K73:L73"/>
    <mergeCell ref="M72:U72"/>
    <mergeCell ref="I74:J74"/>
    <mergeCell ref="K74:L74"/>
    <mergeCell ref="M73:U73"/>
    <mergeCell ref="M69:U69"/>
    <mergeCell ref="M70:U70"/>
    <mergeCell ref="M71:U71"/>
    <mergeCell ref="H70:H72"/>
    <mergeCell ref="I70:J72"/>
    <mergeCell ref="K70:L72"/>
    <mergeCell ref="H64:L65"/>
    <mergeCell ref="M64:U64"/>
    <mergeCell ref="M65:U65"/>
    <mergeCell ref="H66:L66"/>
    <mergeCell ref="M66:U66"/>
    <mergeCell ref="H67:H69"/>
    <mergeCell ref="I67:J69"/>
    <mergeCell ref="K67:L69"/>
    <mergeCell ref="M67:U67"/>
    <mergeCell ref="M68:U68"/>
    <mergeCell ref="H61:L61"/>
    <mergeCell ref="M61:U61"/>
    <mergeCell ref="H62:L62"/>
    <mergeCell ref="M62:U62"/>
    <mergeCell ref="H63:L63"/>
    <mergeCell ref="M63:U63"/>
    <mergeCell ref="R57:S57"/>
    <mergeCell ref="T57:U57"/>
    <mergeCell ref="R58:S58"/>
    <mergeCell ref="T58:U58"/>
    <mergeCell ref="R59:S59"/>
    <mergeCell ref="T59:U59"/>
    <mergeCell ref="R53:S53"/>
    <mergeCell ref="T53:U53"/>
    <mergeCell ref="R54:S55"/>
    <mergeCell ref="T54:U54"/>
    <mergeCell ref="T55:U55"/>
    <mergeCell ref="R56:S56"/>
    <mergeCell ref="T56:U56"/>
    <mergeCell ref="R50:S50"/>
    <mergeCell ref="T50:U50"/>
    <mergeCell ref="R51:S51"/>
    <mergeCell ref="T51:U51"/>
    <mergeCell ref="R52:S52"/>
    <mergeCell ref="T52:U52"/>
    <mergeCell ref="H45:L45"/>
    <mergeCell ref="M45:U45"/>
    <mergeCell ref="R47:S47"/>
    <mergeCell ref="R48:S48"/>
    <mergeCell ref="T48:U48"/>
    <mergeCell ref="R49:S49"/>
    <mergeCell ref="T49:U49"/>
    <mergeCell ref="H42:L42"/>
    <mergeCell ref="M42:U42"/>
    <mergeCell ref="H43:L43"/>
    <mergeCell ref="M43:U43"/>
    <mergeCell ref="H44:L44"/>
    <mergeCell ref="M44:U44"/>
    <mergeCell ref="H39:L39"/>
    <mergeCell ref="M39:U39"/>
    <mergeCell ref="H40:L40"/>
    <mergeCell ref="M40:U40"/>
    <mergeCell ref="H41:L41"/>
    <mergeCell ref="M41:U41"/>
    <mergeCell ref="H36:L36"/>
    <mergeCell ref="M36:U36"/>
    <mergeCell ref="H37:L37"/>
    <mergeCell ref="M37:U37"/>
    <mergeCell ref="H38:L38"/>
    <mergeCell ref="M38:U38"/>
    <mergeCell ref="H33:L33"/>
    <mergeCell ref="M33:U33"/>
    <mergeCell ref="H34:L34"/>
    <mergeCell ref="M34:U34"/>
    <mergeCell ref="H35:L35"/>
    <mergeCell ref="M35:U35"/>
    <mergeCell ref="H30:L30"/>
    <mergeCell ref="M30:U30"/>
    <mergeCell ref="H31:L31"/>
    <mergeCell ref="M31:U31"/>
    <mergeCell ref="H32:L32"/>
    <mergeCell ref="M32:U32"/>
    <mergeCell ref="H27:L27"/>
    <mergeCell ref="M27:U27"/>
    <mergeCell ref="H28:L28"/>
    <mergeCell ref="M28:U28"/>
    <mergeCell ref="H29:L29"/>
    <mergeCell ref="M29:U29"/>
    <mergeCell ref="H24:L24"/>
    <mergeCell ref="M24:U24"/>
    <mergeCell ref="H25:L25"/>
    <mergeCell ref="M25:U25"/>
    <mergeCell ref="H26:L26"/>
    <mergeCell ref="M26:U26"/>
    <mergeCell ref="H20:L20"/>
    <mergeCell ref="M20:U20"/>
    <mergeCell ref="H21:L22"/>
    <mergeCell ref="M21:U21"/>
    <mergeCell ref="M22:U22"/>
    <mergeCell ref="H23:L23"/>
    <mergeCell ref="M23:U23"/>
    <mergeCell ref="B17:C17"/>
    <mergeCell ref="H17:L17"/>
    <mergeCell ref="M17:U17"/>
    <mergeCell ref="H18:L18"/>
    <mergeCell ref="M18:U18"/>
    <mergeCell ref="H19:L19"/>
    <mergeCell ref="M19:U19"/>
    <mergeCell ref="V13:V15"/>
    <mergeCell ref="W13:W15"/>
    <mergeCell ref="X13:X15"/>
    <mergeCell ref="Y13:Y15"/>
    <mergeCell ref="H15:K15"/>
    <mergeCell ref="B16:C16"/>
    <mergeCell ref="H16:L16"/>
    <mergeCell ref="M16:U16"/>
    <mergeCell ref="B12:D12"/>
    <mergeCell ref="E12:G12"/>
    <mergeCell ref="H12:L12"/>
    <mergeCell ref="M12:U12"/>
    <mergeCell ref="A13:A15"/>
    <mergeCell ref="C13:C15"/>
    <mergeCell ref="D13:D15"/>
    <mergeCell ref="H13:L14"/>
    <mergeCell ref="M13:U15"/>
    <mergeCell ref="B7:C7"/>
    <mergeCell ref="H7:J7"/>
    <mergeCell ref="L7:N7"/>
    <mergeCell ref="P7:R7"/>
    <mergeCell ref="T7:U7"/>
    <mergeCell ref="B8:C8"/>
    <mergeCell ref="H8:J8"/>
    <mergeCell ref="L8:N8"/>
    <mergeCell ref="H5:U5"/>
    <mergeCell ref="B6:C6"/>
    <mergeCell ref="D6:D7"/>
    <mergeCell ref="H6:J6"/>
    <mergeCell ref="K6:K7"/>
    <mergeCell ref="L6:N6"/>
    <mergeCell ref="O6:O7"/>
    <mergeCell ref="P6:R6"/>
    <mergeCell ref="S6:S7"/>
    <mergeCell ref="T6:U6"/>
  </mergeCells>
  <conditionalFormatting sqref="X13 X16:X25 X27:X30 X33 X36:X37 X46 X54:X55 X60 X75 X84:X86 X88 X97 X99 X101:X102">
    <cfRule type="containsText" dxfId="719" priority="141" operator="containsText" text="nicht i.O.">
      <formula>NOT(ISERROR(SEARCH("nicht i.O.",X13)))</formula>
    </cfRule>
    <cfRule type="containsText" dxfId="718" priority="142" operator="containsText" text="in Abklärung">
      <formula>NOT(ISERROR(SEARCH("in Abklärung",X13)))</formula>
    </cfRule>
    <cfRule type="containsText" dxfId="717" priority="143" operator="containsText" text="i.O.">
      <formula>NOT(ISERROR(SEARCH("i.O.",X13)))</formula>
    </cfRule>
    <cfRule type="containsText" dxfId="716" priority="144" operator="containsText" text="korrigiert">
      <formula>NOT(ISERROR(SEARCH("korrigiert",X13)))</formula>
    </cfRule>
  </conditionalFormatting>
  <conditionalFormatting sqref="V16:V25 V27:V30 V33 V36:V37 V46 V54:V55 V60 V75 V84:V86 V88 V97 V99 V101:V102">
    <cfRule type="containsText" dxfId="715" priority="137" operator="containsText" text="nicht i.O.">
      <formula>NOT(ISERROR(SEARCH("nicht i.O.",V16)))</formula>
    </cfRule>
    <cfRule type="containsText" dxfId="714" priority="138" operator="containsText" text="in Abklärung">
      <formula>NOT(ISERROR(SEARCH("in Abklärung",V16)))</formula>
    </cfRule>
    <cfRule type="containsText" dxfId="713" priority="139" operator="containsText" text="i.O.">
      <formula>NOT(ISERROR(SEARCH("i.O.",V16)))</formula>
    </cfRule>
    <cfRule type="containsText" dxfId="712" priority="140" operator="containsText" text="korrigiert">
      <formula>NOT(ISERROR(SEARCH("korrigiert",V16)))</formula>
    </cfRule>
  </conditionalFormatting>
  <conditionalFormatting sqref="X26">
    <cfRule type="containsText" dxfId="711" priority="133" operator="containsText" text="nicht i.O.">
      <formula>NOT(ISERROR(SEARCH("nicht i.O.",X26)))</formula>
    </cfRule>
    <cfRule type="containsText" dxfId="710" priority="134" operator="containsText" text="in Abklärung">
      <formula>NOT(ISERROR(SEARCH("in Abklärung",X26)))</formula>
    </cfRule>
    <cfRule type="containsText" dxfId="709" priority="135" operator="containsText" text="i.O.">
      <formula>NOT(ISERROR(SEARCH("i.O.",X26)))</formula>
    </cfRule>
    <cfRule type="containsText" dxfId="708" priority="136" operator="containsText" text="korrigiert">
      <formula>NOT(ISERROR(SEARCH("korrigiert",X26)))</formula>
    </cfRule>
  </conditionalFormatting>
  <conditionalFormatting sqref="V26">
    <cfRule type="containsText" dxfId="707" priority="129" operator="containsText" text="nicht i.O.">
      <formula>NOT(ISERROR(SEARCH("nicht i.O.",V26)))</formula>
    </cfRule>
    <cfRule type="containsText" dxfId="706" priority="130" operator="containsText" text="in Abklärung">
      <formula>NOT(ISERROR(SEARCH("in Abklärung",V26)))</formula>
    </cfRule>
    <cfRule type="containsText" dxfId="705" priority="131" operator="containsText" text="i.O.">
      <formula>NOT(ISERROR(SEARCH("i.O.",V26)))</formula>
    </cfRule>
    <cfRule type="containsText" dxfId="704" priority="132" operator="containsText" text="korrigiert">
      <formula>NOT(ISERROR(SEARCH("korrigiert",V26)))</formula>
    </cfRule>
  </conditionalFormatting>
  <conditionalFormatting sqref="X31">
    <cfRule type="containsText" dxfId="703" priority="125" operator="containsText" text="nicht i.O.">
      <formula>NOT(ISERROR(SEARCH("nicht i.O.",X31)))</formula>
    </cfRule>
    <cfRule type="containsText" dxfId="702" priority="126" operator="containsText" text="in Abklärung">
      <formula>NOT(ISERROR(SEARCH("in Abklärung",X31)))</formula>
    </cfRule>
    <cfRule type="containsText" dxfId="701" priority="127" operator="containsText" text="i.O.">
      <formula>NOT(ISERROR(SEARCH("i.O.",X31)))</formula>
    </cfRule>
    <cfRule type="containsText" dxfId="700" priority="128" operator="containsText" text="korrigiert">
      <formula>NOT(ISERROR(SEARCH("korrigiert",X31)))</formula>
    </cfRule>
  </conditionalFormatting>
  <conditionalFormatting sqref="V31">
    <cfRule type="containsText" dxfId="699" priority="121" operator="containsText" text="nicht i.O.">
      <formula>NOT(ISERROR(SEARCH("nicht i.O.",V31)))</formula>
    </cfRule>
    <cfRule type="containsText" dxfId="698" priority="122" operator="containsText" text="in Abklärung">
      <formula>NOT(ISERROR(SEARCH("in Abklärung",V31)))</formula>
    </cfRule>
    <cfRule type="containsText" dxfId="697" priority="123" operator="containsText" text="i.O.">
      <formula>NOT(ISERROR(SEARCH("i.O.",V31)))</formula>
    </cfRule>
    <cfRule type="containsText" dxfId="696" priority="124" operator="containsText" text="korrigiert">
      <formula>NOT(ISERROR(SEARCH("korrigiert",V31)))</formula>
    </cfRule>
  </conditionalFormatting>
  <conditionalFormatting sqref="X32">
    <cfRule type="containsText" dxfId="695" priority="117" operator="containsText" text="nicht i.O.">
      <formula>NOT(ISERROR(SEARCH("nicht i.O.",X32)))</formula>
    </cfRule>
    <cfRule type="containsText" dxfId="694" priority="118" operator="containsText" text="in Abklärung">
      <formula>NOT(ISERROR(SEARCH("in Abklärung",X32)))</formula>
    </cfRule>
    <cfRule type="containsText" dxfId="693" priority="119" operator="containsText" text="i.O.">
      <formula>NOT(ISERROR(SEARCH("i.O.",X32)))</formula>
    </cfRule>
    <cfRule type="containsText" dxfId="692" priority="120" operator="containsText" text="korrigiert">
      <formula>NOT(ISERROR(SEARCH("korrigiert",X32)))</formula>
    </cfRule>
  </conditionalFormatting>
  <conditionalFormatting sqref="V32">
    <cfRule type="containsText" dxfId="691" priority="113" operator="containsText" text="nicht i.O.">
      <formula>NOT(ISERROR(SEARCH("nicht i.O.",V32)))</formula>
    </cfRule>
    <cfRule type="containsText" dxfId="690" priority="114" operator="containsText" text="in Abklärung">
      <formula>NOT(ISERROR(SEARCH("in Abklärung",V32)))</formula>
    </cfRule>
    <cfRule type="containsText" dxfId="689" priority="115" operator="containsText" text="i.O.">
      <formula>NOT(ISERROR(SEARCH("i.O.",V32)))</formula>
    </cfRule>
    <cfRule type="containsText" dxfId="688" priority="116" operator="containsText" text="korrigiert">
      <formula>NOT(ISERROR(SEARCH("korrigiert",V32)))</formula>
    </cfRule>
  </conditionalFormatting>
  <conditionalFormatting sqref="X34">
    <cfRule type="containsText" dxfId="687" priority="109" operator="containsText" text="nicht i.O.">
      <formula>NOT(ISERROR(SEARCH("nicht i.O.",X34)))</formula>
    </cfRule>
    <cfRule type="containsText" dxfId="686" priority="110" operator="containsText" text="in Abklärung">
      <formula>NOT(ISERROR(SEARCH("in Abklärung",X34)))</formula>
    </cfRule>
    <cfRule type="containsText" dxfId="685" priority="111" operator="containsText" text="i.O.">
      <formula>NOT(ISERROR(SEARCH("i.O.",X34)))</formula>
    </cfRule>
    <cfRule type="containsText" dxfId="684" priority="112" operator="containsText" text="korrigiert">
      <formula>NOT(ISERROR(SEARCH("korrigiert",X34)))</formula>
    </cfRule>
  </conditionalFormatting>
  <conditionalFormatting sqref="V34">
    <cfRule type="containsText" dxfId="683" priority="105" operator="containsText" text="nicht i.O.">
      <formula>NOT(ISERROR(SEARCH("nicht i.O.",V34)))</formula>
    </cfRule>
    <cfRule type="containsText" dxfId="682" priority="106" operator="containsText" text="in Abklärung">
      <formula>NOT(ISERROR(SEARCH("in Abklärung",V34)))</formula>
    </cfRule>
    <cfRule type="containsText" dxfId="681" priority="107" operator="containsText" text="i.O.">
      <formula>NOT(ISERROR(SEARCH("i.O.",V34)))</formula>
    </cfRule>
    <cfRule type="containsText" dxfId="680" priority="108" operator="containsText" text="korrigiert">
      <formula>NOT(ISERROR(SEARCH("korrigiert",V34)))</formula>
    </cfRule>
  </conditionalFormatting>
  <conditionalFormatting sqref="X35">
    <cfRule type="containsText" dxfId="679" priority="101" operator="containsText" text="nicht i.O.">
      <formula>NOT(ISERROR(SEARCH("nicht i.O.",X35)))</formula>
    </cfRule>
    <cfRule type="containsText" dxfId="678" priority="102" operator="containsText" text="in Abklärung">
      <formula>NOT(ISERROR(SEARCH("in Abklärung",X35)))</formula>
    </cfRule>
    <cfRule type="containsText" dxfId="677" priority="103" operator="containsText" text="i.O.">
      <formula>NOT(ISERROR(SEARCH("i.O.",X35)))</formula>
    </cfRule>
    <cfRule type="containsText" dxfId="676" priority="104" operator="containsText" text="korrigiert">
      <formula>NOT(ISERROR(SEARCH("korrigiert",X35)))</formula>
    </cfRule>
  </conditionalFormatting>
  <conditionalFormatting sqref="V35">
    <cfRule type="containsText" dxfId="675" priority="97" operator="containsText" text="nicht i.O.">
      <formula>NOT(ISERROR(SEARCH("nicht i.O.",V35)))</formula>
    </cfRule>
    <cfRule type="containsText" dxfId="674" priority="98" operator="containsText" text="in Abklärung">
      <formula>NOT(ISERROR(SEARCH("in Abklärung",V35)))</formula>
    </cfRule>
    <cfRule type="containsText" dxfId="673" priority="99" operator="containsText" text="i.O.">
      <formula>NOT(ISERROR(SEARCH("i.O.",V35)))</formula>
    </cfRule>
    <cfRule type="containsText" dxfId="672" priority="100" operator="containsText" text="korrigiert">
      <formula>NOT(ISERROR(SEARCH("korrigiert",V35)))</formula>
    </cfRule>
  </conditionalFormatting>
  <conditionalFormatting sqref="X38">
    <cfRule type="containsText" dxfId="671" priority="93" operator="containsText" text="nicht i.O.">
      <formula>NOT(ISERROR(SEARCH("nicht i.O.",X38)))</formula>
    </cfRule>
    <cfRule type="containsText" dxfId="670" priority="94" operator="containsText" text="in Abklärung">
      <formula>NOT(ISERROR(SEARCH("in Abklärung",X38)))</formula>
    </cfRule>
    <cfRule type="containsText" dxfId="669" priority="95" operator="containsText" text="i.O.">
      <formula>NOT(ISERROR(SEARCH("i.O.",X38)))</formula>
    </cfRule>
    <cfRule type="containsText" dxfId="668" priority="96" operator="containsText" text="korrigiert">
      <formula>NOT(ISERROR(SEARCH("korrigiert",X38)))</formula>
    </cfRule>
  </conditionalFormatting>
  <conditionalFormatting sqref="V38">
    <cfRule type="containsText" dxfId="667" priority="89" operator="containsText" text="nicht i.O.">
      <formula>NOT(ISERROR(SEARCH("nicht i.O.",V38)))</formula>
    </cfRule>
    <cfRule type="containsText" dxfId="666" priority="90" operator="containsText" text="in Abklärung">
      <formula>NOT(ISERROR(SEARCH("in Abklärung",V38)))</formula>
    </cfRule>
    <cfRule type="containsText" dxfId="665" priority="91" operator="containsText" text="i.O.">
      <formula>NOT(ISERROR(SEARCH("i.O.",V38)))</formula>
    </cfRule>
    <cfRule type="containsText" dxfId="664" priority="92" operator="containsText" text="korrigiert">
      <formula>NOT(ISERROR(SEARCH("korrigiert",V38)))</formula>
    </cfRule>
  </conditionalFormatting>
  <conditionalFormatting sqref="X39">
    <cfRule type="containsText" dxfId="663" priority="85" operator="containsText" text="nicht i.O.">
      <formula>NOT(ISERROR(SEARCH("nicht i.O.",X39)))</formula>
    </cfRule>
    <cfRule type="containsText" dxfId="662" priority="86" operator="containsText" text="in Abklärung">
      <formula>NOT(ISERROR(SEARCH("in Abklärung",X39)))</formula>
    </cfRule>
    <cfRule type="containsText" dxfId="661" priority="87" operator="containsText" text="i.O.">
      <formula>NOT(ISERROR(SEARCH("i.O.",X39)))</formula>
    </cfRule>
    <cfRule type="containsText" dxfId="660" priority="88" operator="containsText" text="korrigiert">
      <formula>NOT(ISERROR(SEARCH("korrigiert",X39)))</formula>
    </cfRule>
  </conditionalFormatting>
  <conditionalFormatting sqref="V39">
    <cfRule type="containsText" dxfId="659" priority="81" operator="containsText" text="nicht i.O.">
      <formula>NOT(ISERROR(SEARCH("nicht i.O.",V39)))</formula>
    </cfRule>
    <cfRule type="containsText" dxfId="658" priority="82" operator="containsText" text="in Abklärung">
      <formula>NOT(ISERROR(SEARCH("in Abklärung",V39)))</formula>
    </cfRule>
    <cfRule type="containsText" dxfId="657" priority="83" operator="containsText" text="i.O.">
      <formula>NOT(ISERROR(SEARCH("i.O.",V39)))</formula>
    </cfRule>
    <cfRule type="containsText" dxfId="656" priority="84" operator="containsText" text="korrigiert">
      <formula>NOT(ISERROR(SEARCH("korrigiert",V39)))</formula>
    </cfRule>
  </conditionalFormatting>
  <conditionalFormatting sqref="X40:X45">
    <cfRule type="containsText" dxfId="655" priority="77" operator="containsText" text="nicht i.O.">
      <formula>NOT(ISERROR(SEARCH("nicht i.O.",X40)))</formula>
    </cfRule>
    <cfRule type="containsText" dxfId="654" priority="78" operator="containsText" text="in Abklärung">
      <formula>NOT(ISERROR(SEARCH("in Abklärung",X40)))</formula>
    </cfRule>
    <cfRule type="containsText" dxfId="653" priority="79" operator="containsText" text="i.O.">
      <formula>NOT(ISERROR(SEARCH("i.O.",X40)))</formula>
    </cfRule>
    <cfRule type="containsText" dxfId="652" priority="80" operator="containsText" text="korrigiert">
      <formula>NOT(ISERROR(SEARCH("korrigiert",X40)))</formula>
    </cfRule>
  </conditionalFormatting>
  <conditionalFormatting sqref="V40:V45">
    <cfRule type="containsText" dxfId="651" priority="73" operator="containsText" text="nicht i.O.">
      <formula>NOT(ISERROR(SEARCH("nicht i.O.",V40)))</formula>
    </cfRule>
    <cfRule type="containsText" dxfId="650" priority="74" operator="containsText" text="in Abklärung">
      <formula>NOT(ISERROR(SEARCH("in Abklärung",V40)))</formula>
    </cfRule>
    <cfRule type="containsText" dxfId="649" priority="75" operator="containsText" text="i.O.">
      <formula>NOT(ISERROR(SEARCH("i.O.",V40)))</formula>
    </cfRule>
    <cfRule type="containsText" dxfId="648" priority="76" operator="containsText" text="korrigiert">
      <formula>NOT(ISERROR(SEARCH("korrigiert",V40)))</formula>
    </cfRule>
  </conditionalFormatting>
  <conditionalFormatting sqref="X48">
    <cfRule type="containsText" dxfId="647" priority="69" operator="containsText" text="nicht i.O.">
      <formula>NOT(ISERROR(SEARCH("nicht i.O.",X48)))</formula>
    </cfRule>
    <cfRule type="containsText" dxfId="646" priority="70" operator="containsText" text="in Abklärung">
      <formula>NOT(ISERROR(SEARCH("in Abklärung",X48)))</formula>
    </cfRule>
    <cfRule type="containsText" dxfId="645" priority="71" operator="containsText" text="i.O.">
      <formula>NOT(ISERROR(SEARCH("i.O.",X48)))</formula>
    </cfRule>
    <cfRule type="containsText" dxfId="644" priority="72" operator="containsText" text="korrigiert">
      <formula>NOT(ISERROR(SEARCH("korrigiert",X48)))</formula>
    </cfRule>
  </conditionalFormatting>
  <conditionalFormatting sqref="V48">
    <cfRule type="containsText" dxfId="643" priority="65" operator="containsText" text="nicht i.O.">
      <formula>NOT(ISERROR(SEARCH("nicht i.O.",V48)))</formula>
    </cfRule>
    <cfRule type="containsText" dxfId="642" priority="66" operator="containsText" text="in Abklärung">
      <formula>NOT(ISERROR(SEARCH("in Abklärung",V48)))</formula>
    </cfRule>
    <cfRule type="containsText" dxfId="641" priority="67" operator="containsText" text="i.O.">
      <formula>NOT(ISERROR(SEARCH("i.O.",V48)))</formula>
    </cfRule>
    <cfRule type="containsText" dxfId="640" priority="68" operator="containsText" text="korrigiert">
      <formula>NOT(ISERROR(SEARCH("korrigiert",V48)))</formula>
    </cfRule>
  </conditionalFormatting>
  <conditionalFormatting sqref="X49:X53">
    <cfRule type="containsText" dxfId="639" priority="61" operator="containsText" text="nicht i.O.">
      <formula>NOT(ISERROR(SEARCH("nicht i.O.",X49)))</formula>
    </cfRule>
    <cfRule type="containsText" dxfId="638" priority="62" operator="containsText" text="in Abklärung">
      <formula>NOT(ISERROR(SEARCH("in Abklärung",X49)))</formula>
    </cfRule>
    <cfRule type="containsText" dxfId="637" priority="63" operator="containsText" text="i.O.">
      <formula>NOT(ISERROR(SEARCH("i.O.",X49)))</formula>
    </cfRule>
    <cfRule type="containsText" dxfId="636" priority="64" operator="containsText" text="korrigiert">
      <formula>NOT(ISERROR(SEARCH("korrigiert",X49)))</formula>
    </cfRule>
  </conditionalFormatting>
  <conditionalFormatting sqref="V49:V53">
    <cfRule type="containsText" dxfId="635" priority="57" operator="containsText" text="nicht i.O.">
      <formula>NOT(ISERROR(SEARCH("nicht i.O.",V49)))</formula>
    </cfRule>
    <cfRule type="containsText" dxfId="634" priority="58" operator="containsText" text="in Abklärung">
      <formula>NOT(ISERROR(SEARCH("in Abklärung",V49)))</formula>
    </cfRule>
    <cfRule type="containsText" dxfId="633" priority="59" operator="containsText" text="i.O.">
      <formula>NOT(ISERROR(SEARCH("i.O.",V49)))</formula>
    </cfRule>
    <cfRule type="containsText" dxfId="632" priority="60" operator="containsText" text="korrigiert">
      <formula>NOT(ISERROR(SEARCH("korrigiert",V49)))</formula>
    </cfRule>
  </conditionalFormatting>
  <conditionalFormatting sqref="X56:X59">
    <cfRule type="containsText" dxfId="631" priority="53" operator="containsText" text="nicht i.O.">
      <formula>NOT(ISERROR(SEARCH("nicht i.O.",X56)))</formula>
    </cfRule>
    <cfRule type="containsText" dxfId="630" priority="54" operator="containsText" text="in Abklärung">
      <formula>NOT(ISERROR(SEARCH("in Abklärung",X56)))</formula>
    </cfRule>
    <cfRule type="containsText" dxfId="629" priority="55" operator="containsText" text="i.O.">
      <formula>NOT(ISERROR(SEARCH("i.O.",X56)))</formula>
    </cfRule>
    <cfRule type="containsText" dxfId="628" priority="56" operator="containsText" text="korrigiert">
      <formula>NOT(ISERROR(SEARCH("korrigiert",X56)))</formula>
    </cfRule>
  </conditionalFormatting>
  <conditionalFormatting sqref="V56:V59">
    <cfRule type="containsText" dxfId="627" priority="49" operator="containsText" text="nicht i.O.">
      <formula>NOT(ISERROR(SEARCH("nicht i.O.",V56)))</formula>
    </cfRule>
    <cfRule type="containsText" dxfId="626" priority="50" operator="containsText" text="in Abklärung">
      <formula>NOT(ISERROR(SEARCH("in Abklärung",V56)))</formula>
    </cfRule>
    <cfRule type="containsText" dxfId="625" priority="51" operator="containsText" text="i.O.">
      <formula>NOT(ISERROR(SEARCH("i.O.",V56)))</formula>
    </cfRule>
    <cfRule type="containsText" dxfId="624" priority="52" operator="containsText" text="korrigiert">
      <formula>NOT(ISERROR(SEARCH("korrigiert",V56)))</formula>
    </cfRule>
  </conditionalFormatting>
  <conditionalFormatting sqref="X62:X74">
    <cfRule type="containsText" dxfId="623" priority="45" operator="containsText" text="nicht i.O.">
      <formula>NOT(ISERROR(SEARCH("nicht i.O.",X62)))</formula>
    </cfRule>
    <cfRule type="containsText" dxfId="622" priority="46" operator="containsText" text="in Abklärung">
      <formula>NOT(ISERROR(SEARCH("in Abklärung",X62)))</formula>
    </cfRule>
    <cfRule type="containsText" dxfId="621" priority="47" operator="containsText" text="i.O.">
      <formula>NOT(ISERROR(SEARCH("i.O.",X62)))</formula>
    </cfRule>
    <cfRule type="containsText" dxfId="620" priority="48" operator="containsText" text="korrigiert">
      <formula>NOT(ISERROR(SEARCH("korrigiert",X62)))</formula>
    </cfRule>
  </conditionalFormatting>
  <conditionalFormatting sqref="V62:V74">
    <cfRule type="containsText" dxfId="619" priority="41" operator="containsText" text="nicht i.O.">
      <formula>NOT(ISERROR(SEARCH("nicht i.O.",V62)))</formula>
    </cfRule>
    <cfRule type="containsText" dxfId="618" priority="42" operator="containsText" text="in Abklärung">
      <formula>NOT(ISERROR(SEARCH("in Abklärung",V62)))</formula>
    </cfRule>
    <cfRule type="containsText" dxfId="617" priority="43" operator="containsText" text="i.O.">
      <formula>NOT(ISERROR(SEARCH("i.O.",V62)))</formula>
    </cfRule>
    <cfRule type="containsText" dxfId="616" priority="44" operator="containsText" text="korrigiert">
      <formula>NOT(ISERROR(SEARCH("korrigiert",V62)))</formula>
    </cfRule>
  </conditionalFormatting>
  <conditionalFormatting sqref="X77:X83">
    <cfRule type="containsText" dxfId="615" priority="37" operator="containsText" text="nicht i.O.">
      <formula>NOT(ISERROR(SEARCH("nicht i.O.",X77)))</formula>
    </cfRule>
    <cfRule type="containsText" dxfId="614" priority="38" operator="containsText" text="in Abklärung">
      <formula>NOT(ISERROR(SEARCH("in Abklärung",X77)))</formula>
    </cfRule>
    <cfRule type="containsText" dxfId="613" priority="39" operator="containsText" text="i.O.">
      <formula>NOT(ISERROR(SEARCH("i.O.",X77)))</formula>
    </cfRule>
    <cfRule type="containsText" dxfId="612" priority="40" operator="containsText" text="korrigiert">
      <formula>NOT(ISERROR(SEARCH("korrigiert",X77)))</formula>
    </cfRule>
  </conditionalFormatting>
  <conditionalFormatting sqref="V77:V83">
    <cfRule type="containsText" dxfId="611" priority="33" operator="containsText" text="nicht i.O.">
      <formula>NOT(ISERROR(SEARCH("nicht i.O.",V77)))</formula>
    </cfRule>
    <cfRule type="containsText" dxfId="610" priority="34" operator="containsText" text="in Abklärung">
      <formula>NOT(ISERROR(SEARCH("in Abklärung",V77)))</formula>
    </cfRule>
    <cfRule type="containsText" dxfId="609" priority="35" operator="containsText" text="i.O.">
      <formula>NOT(ISERROR(SEARCH("i.O.",V77)))</formula>
    </cfRule>
    <cfRule type="containsText" dxfId="608" priority="36" operator="containsText" text="korrigiert">
      <formula>NOT(ISERROR(SEARCH("korrigiert",V77)))</formula>
    </cfRule>
  </conditionalFormatting>
  <conditionalFormatting sqref="X87">
    <cfRule type="containsText" dxfId="607" priority="29" operator="containsText" text="nicht i.O.">
      <formula>NOT(ISERROR(SEARCH("nicht i.O.",X87)))</formula>
    </cfRule>
    <cfRule type="containsText" dxfId="606" priority="30" operator="containsText" text="in Abklärung">
      <formula>NOT(ISERROR(SEARCH("in Abklärung",X87)))</formula>
    </cfRule>
    <cfRule type="containsText" dxfId="605" priority="31" operator="containsText" text="i.O.">
      <formula>NOT(ISERROR(SEARCH("i.O.",X87)))</formula>
    </cfRule>
    <cfRule type="containsText" dxfId="604" priority="32" operator="containsText" text="korrigiert">
      <formula>NOT(ISERROR(SEARCH("korrigiert",X87)))</formula>
    </cfRule>
  </conditionalFormatting>
  <conditionalFormatting sqref="V87">
    <cfRule type="containsText" dxfId="603" priority="25" operator="containsText" text="nicht i.O.">
      <formula>NOT(ISERROR(SEARCH("nicht i.O.",V87)))</formula>
    </cfRule>
    <cfRule type="containsText" dxfId="602" priority="26" operator="containsText" text="in Abklärung">
      <formula>NOT(ISERROR(SEARCH("in Abklärung",V87)))</formula>
    </cfRule>
    <cfRule type="containsText" dxfId="601" priority="27" operator="containsText" text="i.O.">
      <formula>NOT(ISERROR(SEARCH("i.O.",V87)))</formula>
    </cfRule>
    <cfRule type="containsText" dxfId="600" priority="28" operator="containsText" text="korrigiert">
      <formula>NOT(ISERROR(SEARCH("korrigiert",V87)))</formula>
    </cfRule>
  </conditionalFormatting>
  <conditionalFormatting sqref="X90:X96">
    <cfRule type="containsText" dxfId="599" priority="21" operator="containsText" text="nicht i.O.">
      <formula>NOT(ISERROR(SEARCH("nicht i.O.",X90)))</formula>
    </cfRule>
    <cfRule type="containsText" dxfId="598" priority="22" operator="containsText" text="in Abklärung">
      <formula>NOT(ISERROR(SEARCH("in Abklärung",X90)))</formula>
    </cfRule>
    <cfRule type="containsText" dxfId="597" priority="23" operator="containsText" text="i.O.">
      <formula>NOT(ISERROR(SEARCH("i.O.",X90)))</formula>
    </cfRule>
    <cfRule type="containsText" dxfId="596" priority="24" operator="containsText" text="korrigiert">
      <formula>NOT(ISERROR(SEARCH("korrigiert",X90)))</formula>
    </cfRule>
  </conditionalFormatting>
  <conditionalFormatting sqref="V90:V96">
    <cfRule type="containsText" dxfId="595" priority="17" operator="containsText" text="nicht i.O.">
      <formula>NOT(ISERROR(SEARCH("nicht i.O.",V90)))</formula>
    </cfRule>
    <cfRule type="containsText" dxfId="594" priority="18" operator="containsText" text="in Abklärung">
      <formula>NOT(ISERROR(SEARCH("in Abklärung",V90)))</formula>
    </cfRule>
    <cfRule type="containsText" dxfId="593" priority="19" operator="containsText" text="i.O.">
      <formula>NOT(ISERROR(SEARCH("i.O.",V90)))</formula>
    </cfRule>
    <cfRule type="containsText" dxfId="592" priority="20" operator="containsText" text="korrigiert">
      <formula>NOT(ISERROR(SEARCH("korrigiert",V90)))</formula>
    </cfRule>
  </conditionalFormatting>
  <conditionalFormatting sqref="X98">
    <cfRule type="containsText" dxfId="591" priority="13" operator="containsText" text="nicht i.O.">
      <formula>NOT(ISERROR(SEARCH("nicht i.O.",X98)))</formula>
    </cfRule>
    <cfRule type="containsText" dxfId="590" priority="14" operator="containsText" text="in Abklärung">
      <formula>NOT(ISERROR(SEARCH("in Abklärung",X98)))</formula>
    </cfRule>
    <cfRule type="containsText" dxfId="589" priority="15" operator="containsText" text="i.O.">
      <formula>NOT(ISERROR(SEARCH("i.O.",X98)))</formula>
    </cfRule>
    <cfRule type="containsText" dxfId="588" priority="16" operator="containsText" text="korrigiert">
      <formula>NOT(ISERROR(SEARCH("korrigiert",X98)))</formula>
    </cfRule>
  </conditionalFormatting>
  <conditionalFormatting sqref="V98">
    <cfRule type="containsText" dxfId="587" priority="9" operator="containsText" text="nicht i.O.">
      <formula>NOT(ISERROR(SEARCH("nicht i.O.",V98)))</formula>
    </cfRule>
    <cfRule type="containsText" dxfId="586" priority="10" operator="containsText" text="in Abklärung">
      <formula>NOT(ISERROR(SEARCH("in Abklärung",V98)))</formula>
    </cfRule>
    <cfRule type="containsText" dxfId="585" priority="11" operator="containsText" text="i.O.">
      <formula>NOT(ISERROR(SEARCH("i.O.",V98)))</formula>
    </cfRule>
    <cfRule type="containsText" dxfId="584" priority="12" operator="containsText" text="korrigiert">
      <formula>NOT(ISERROR(SEARCH("korrigiert",V98)))</formula>
    </cfRule>
  </conditionalFormatting>
  <conditionalFormatting sqref="X100">
    <cfRule type="containsText" dxfId="583" priority="5" operator="containsText" text="nicht i.O.">
      <formula>NOT(ISERROR(SEARCH("nicht i.O.",X100)))</formula>
    </cfRule>
    <cfRule type="containsText" dxfId="582" priority="6" operator="containsText" text="in Abklärung">
      <formula>NOT(ISERROR(SEARCH("in Abklärung",X100)))</formula>
    </cfRule>
    <cfRule type="containsText" dxfId="581" priority="7" operator="containsText" text="i.O.">
      <formula>NOT(ISERROR(SEARCH("i.O.",X100)))</formula>
    </cfRule>
    <cfRule type="containsText" dxfId="580" priority="8" operator="containsText" text="korrigiert">
      <formula>NOT(ISERROR(SEARCH("korrigiert",X100)))</formula>
    </cfRule>
  </conditionalFormatting>
  <conditionalFormatting sqref="V100">
    <cfRule type="containsText" dxfId="579" priority="1" operator="containsText" text="nicht i.O.">
      <formula>NOT(ISERROR(SEARCH("nicht i.O.",V100)))</formula>
    </cfRule>
    <cfRule type="containsText" dxfId="578" priority="2" operator="containsText" text="in Abklärung">
      <formula>NOT(ISERROR(SEARCH("in Abklärung",V100)))</formula>
    </cfRule>
    <cfRule type="containsText" dxfId="577" priority="3" operator="containsText" text="i.O.">
      <formula>NOT(ISERROR(SEARCH("i.O.",V100)))</formula>
    </cfRule>
    <cfRule type="containsText" dxfId="576" priority="4" operator="containsText" text="korrigiert">
      <formula>NOT(ISERROR(SEARCH("korrigiert",V100)))</formula>
    </cfRule>
  </conditionalFormatting>
  <dataValidations count="6">
    <dataValidation type="date" operator="lessThan" allowBlank="1" showInputMessage="1" showErrorMessage="1" sqref="E21:G21" xr:uid="{C50A51B1-1E67-45EA-87D6-9027863DD73B}">
      <formula1>43101</formula1>
    </dataValidation>
    <dataValidation type="date" operator="greaterThan" allowBlank="1" showInputMessage="1" showErrorMessage="1" sqref="D22:G22" xr:uid="{0A6264FA-BE22-45B8-82E7-DA6A230D9BC5}">
      <formula1>D21</formula1>
    </dataValidation>
    <dataValidation type="date" operator="greaterThan" allowBlank="1" showInputMessage="1" showErrorMessage="1" sqref="D44:G44" xr:uid="{5DD1605E-B311-4EF3-A499-39EA006F3476}">
      <formula1>42370</formula1>
    </dataValidation>
    <dataValidation type="list" allowBlank="1" showInputMessage="1" showErrorMessage="1" sqref="X16:X17 X13 X101" xr:uid="{349F8362-2C35-4606-BF9D-4EF5C28CC625}">
      <formula1>"',i.O.,in Abklärung,nicht i.O.,korrigiert"</formula1>
    </dataValidation>
    <dataValidation type="date" operator="lessThan" allowBlank="1" showInputMessage="1" showErrorMessage="1" sqref="D21" xr:uid="{C100066C-7152-4714-B977-D20D1A75C603}">
      <formula1>44197</formula1>
    </dataValidation>
    <dataValidation type="list" allowBlank="1" showInputMessage="1" showErrorMessage="1" sqref="K70:L72" xr:uid="{760A3DF9-890C-47C8-8F78-0B1FA17F86B6}">
      <formula1>Ausw.KWTyp</formula1>
    </dataValidation>
  </dataValidations>
  <hyperlinks>
    <hyperlink ref="L80:P80" r:id="rId1" display="download" xr:uid="{D477091D-3202-4800-93EA-2CA2A46D19A8}"/>
    <hyperlink ref="H66:L66" r:id="rId2" display="download" xr:uid="{64FF0AE3-4F13-42D9-A112-899D3A202497}"/>
  </hyperlinks>
  <pageMargins left="0.70866141732283472" right="0.70866141732283472" top="0.78740157480314965" bottom="0.78740157480314965" header="0.31496062992125984" footer="0.31496062992125984"/>
  <pageSetup paperSize="8" scale="67" fitToHeight="0" orientation="landscape" r:id="rId3"/>
  <headerFooter>
    <oddHeader>&amp;LBFE-MP&amp;C &amp;A&amp;R&amp;D</oddHeader>
    <oddFooter>&amp;L&amp;F, &amp;T&amp;RS. &amp;P / &amp;N</oddFooter>
  </headerFooter>
  <drawing r:id="rId4"/>
  <legacyDrawing r:id="rId5"/>
  <controls>
    <mc:AlternateContent xmlns:mc="http://schemas.openxmlformats.org/markup-compatibility/2006">
      <mc:Choice Requires="x14">
        <control shapeId="134146" r:id="rId6" name="CheckBox2">
          <controlPr locked="0" defaultSize="0" autoLine="0" r:id="rId7">
            <anchor moveWithCells="1">
              <from>
                <xdr:col>2</xdr:col>
                <xdr:colOff>247650</xdr:colOff>
                <xdr:row>4</xdr:row>
                <xdr:rowOff>107950</xdr:rowOff>
              </from>
              <to>
                <xdr:col>2</xdr:col>
                <xdr:colOff>400050</xdr:colOff>
                <xdr:row>4</xdr:row>
                <xdr:rowOff>292100</xdr:rowOff>
              </to>
            </anchor>
          </controlPr>
        </control>
      </mc:Choice>
      <mc:Fallback>
        <control shapeId="134146" r:id="rId6" name="CheckBox2"/>
      </mc:Fallback>
    </mc:AlternateContent>
    <mc:AlternateContent xmlns:mc="http://schemas.openxmlformats.org/markup-compatibility/2006">
      <mc:Choice Requires="x14">
        <control shapeId="134145" r:id="rId8" name="CheckBox1">
          <controlPr locked="0" defaultSize="0" autoLine="0" r:id="rId9">
            <anchor moveWithCells="1">
              <from>
                <xdr:col>11</xdr:col>
                <xdr:colOff>304800</xdr:colOff>
                <xdr:row>14</xdr:row>
                <xdr:rowOff>57150</xdr:rowOff>
              </from>
              <to>
                <xdr:col>11</xdr:col>
                <xdr:colOff>476250</xdr:colOff>
                <xdr:row>14</xdr:row>
                <xdr:rowOff>209550</xdr:rowOff>
              </to>
            </anchor>
          </controlPr>
        </control>
      </mc:Choice>
      <mc:Fallback>
        <control shapeId="134145" r:id="rId8" name="CheckBox1"/>
      </mc:Fallback>
    </mc:AlternateContent>
  </controls>
  <extLst>
    <ext xmlns:x14="http://schemas.microsoft.com/office/spreadsheetml/2009/9/main" uri="{CCE6A557-97BC-4b89-ADB6-D9C93CAAB3DF}">
      <x14:dataValidations xmlns:xm="http://schemas.microsoft.com/office/excel/2006/main" count="13">
        <x14:dataValidation type="list" allowBlank="1" showInputMessage="1" showErrorMessage="1" xr:uid="{2F96644A-EBB0-40DE-B586-925BAB904B18}">
          <x14:formula1>
            <xm:f>Dropdown!$M$7:$M$11</xm:f>
          </x14:formula1>
          <xm:sqref>E45:G45</xm:sqref>
        </x14:dataValidation>
        <x14:dataValidation type="list" allowBlank="1" showInputMessage="1" showErrorMessage="1" xr:uid="{A0594569-C60C-4CC7-9CE5-92A28CBF0465}">
          <x14:formula1>
            <xm:f>Dropdown!$A$7:$A$9</xm:f>
          </x14:formula1>
          <xm:sqref>E42:G42</xm:sqref>
        </x14:dataValidation>
        <x14:dataValidation type="list" allowBlank="1" showInputMessage="1" showErrorMessage="1" xr:uid="{7608390B-805D-4A74-86D6-EF09963F3384}">
          <x14:formula1>
            <xm:f>Dropdown!$G$7:$G$11</xm:f>
          </x14:formula1>
          <xm:sqref>E20:G20</xm:sqref>
        </x14:dataValidation>
        <x14:dataValidation type="list" allowBlank="1" showInputMessage="1" showErrorMessage="1" xr:uid="{DC31179D-B5ED-486A-BA79-E1206C4AB9D7}">
          <x14:formula1>
            <xm:f>Dropdown!$P$7:$P$10</xm:f>
          </x14:formula1>
          <xm:sqref>E77:K77</xm:sqref>
        </x14:dataValidation>
        <x14:dataValidation type="list" allowBlank="1" showInputMessage="1" showErrorMessage="1" xr:uid="{4F78112D-75B6-42A8-95D4-F023EDFBB1DF}">
          <x14:formula1>
            <xm:f>Dropdown!$AP$7:$AP$9</xm:f>
          </x14:formula1>
          <xm:sqref>V84:V86 V33 V54:V55 V36:V37 V25 V27:V30 V97 V99 V101:V102</xm:sqref>
        </x14:dataValidation>
        <x14:dataValidation type="list" allowBlank="1" showInputMessage="1" showErrorMessage="1" xr:uid="{0582C90E-43CE-4E54-ADDD-1F52D1B6A0F5}">
          <x14:formula1>
            <xm:f>OFFSET(Dropdown!$G$7:$I$11,0,'Informazioni generali'!$B$4-1,5,1)</xm:f>
          </x14:formula1>
          <xm:sqref>D20</xm:sqref>
        </x14:dataValidation>
        <x14:dataValidation type="list" allowBlank="1" showInputMessage="1" showErrorMessage="1" xr:uid="{5F862D34-1438-4475-B87F-80D9783552A2}">
          <x14:formula1>
            <xm:f>OFFSET(Dropdown!$A$7:$C$9,0,'Informazioni generali'!$B$4-1,3,1)</xm:f>
          </x14:formula1>
          <xm:sqref>D42</xm:sqref>
        </x14:dataValidation>
        <x14:dataValidation type="list" allowBlank="1" showInputMessage="1" showErrorMessage="1" xr:uid="{0739C732-3FA9-46E8-AEF6-6A1DE375D6A4}">
          <x14:formula1>
            <xm:f>OFFSET(Dropdown!$M$7:$O$11,0,'Informazioni generali'!$B$4-1,5,1)</xm:f>
          </x14:formula1>
          <xm:sqref>D45</xm:sqref>
        </x14:dataValidation>
        <x14:dataValidation type="list" allowBlank="1" showInputMessage="1" showErrorMessage="1" xr:uid="{5B686EDB-AC3F-4ADF-A36A-B408638EFAF1}">
          <x14:formula1>
            <xm:f>OFFSET(Dropdown!$D$7:$F$8,0,'Informazioni generali'!$B$4-1,2,1)</xm:f>
          </x14:formula1>
          <xm:sqref>H50:Q50 H56:Q56</xm:sqref>
        </x14:dataValidation>
        <x14:dataValidation type="list" allowBlank="1" showInputMessage="1" showErrorMessage="1" xr:uid="{F123A066-06E1-4590-9F79-C3C9EC9F4D99}">
          <x14:formula1>
            <xm:f>OFFSET(Dropdown!$P$7:$R$10,0,'Informazioni generali'!$B$4-1,4,1)</xm:f>
          </x14:formula1>
          <xm:sqref>D77</xm:sqref>
        </x14:dataValidation>
        <x14:dataValidation type="list" allowBlank="1" showInputMessage="1" showErrorMessage="1" xr:uid="{E5D24CC6-6283-4BA1-8851-7D4F1B5E934D}">
          <x14:formula1>
            <xm:f>OFFSET(Dropdown!$AP$7:$AR$19,0,'Informazioni generali'!$B$4-1,3,1)</xm:f>
          </x14:formula1>
          <xm:sqref>V13:V15 V18:V24 V26 V31:V32 V34:V35 V38:V45 V48:V53 V56:V59 V100 V77:V83 V87 V90:V96 V98 V62:V74</xm:sqref>
        </x14:dataValidation>
        <x14:dataValidation type="list" allowBlank="1" showInputMessage="1" showErrorMessage="1" xr:uid="{880B8EB8-CA65-4B20-BE6D-7E36311B7464}">
          <x14:formula1>
            <xm:f>OFFSET(Dropdown!$AS$7:$AU$19,0,'Informazioni generali'!$B$4-1,4,1)</xm:f>
          </x14:formula1>
          <xm:sqref>X18:X24 X26 X31:X32 X34:X35 X38:X45 X48:X53 X56:X59 X100 X77:X83 X87 X90:X96 X98 X62:X74</xm:sqref>
        </x14:dataValidation>
        <x14:dataValidation type="list" allowBlank="1" showInputMessage="1" showErrorMessage="1" xr:uid="{B00A36CA-AC5B-4350-AB55-7F3ADD43A517}">
          <x14:formula1>
            <xm:f>Dropdown!$AI$6:$AI$135</xm:f>
          </x14:formula1>
          <xm:sqref>B14</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64989-B158-463B-8030-C5CDE01F0536}">
  <sheetPr codeName="Tabelle16">
    <tabColor theme="7" tint="0.39997558519241921"/>
    <pageSetUpPr fitToPage="1"/>
  </sheetPr>
  <dimension ref="A1:AC131"/>
  <sheetViews>
    <sheetView zoomScale="85" zoomScaleNormal="85" workbookViewId="0">
      <selection activeCell="M13" sqref="M13:U15"/>
    </sheetView>
  </sheetViews>
  <sheetFormatPr baseColWidth="10" defaultColWidth="11.453125" defaultRowHeight="12.5" outlineLevelCol="1" x14ac:dyDescent="0.25"/>
  <cols>
    <col min="1" max="1" width="11" customWidth="1"/>
    <col min="2" max="2" width="40.54296875" style="23" customWidth="1"/>
    <col min="3" max="3" width="10.54296875" style="23" customWidth="1"/>
    <col min="4" max="4" width="18.54296875" style="23" customWidth="1"/>
    <col min="5" max="7" width="18.54296875" style="23" hidden="1" customWidth="1"/>
    <col min="8" max="9" width="13.26953125" style="23" customWidth="1"/>
    <col min="10" max="10" width="13.453125" customWidth="1"/>
    <col min="11" max="11" width="13.54296875" customWidth="1"/>
    <col min="12" max="14" width="11.7265625" customWidth="1"/>
    <col min="15" max="15" width="13" customWidth="1"/>
    <col min="16" max="17" width="11.7265625" customWidth="1"/>
    <col min="18" max="18" width="12.54296875" customWidth="1"/>
    <col min="19" max="19" width="14.7265625" customWidth="1"/>
    <col min="20" max="20" width="11.54296875" customWidth="1"/>
    <col min="21" max="21" width="16.453125" customWidth="1"/>
    <col min="22" max="23" width="16.453125" hidden="1" customWidth="1" outlineLevel="1"/>
    <col min="24" max="24" width="11.453125" hidden="1" customWidth="1" outlineLevel="1"/>
    <col min="25" max="25" width="23.54296875" hidden="1" customWidth="1" outlineLevel="1"/>
    <col min="26" max="26" width="5.54296875" customWidth="1" collapsed="1"/>
    <col min="27" max="27" width="8.54296875" hidden="1" customWidth="1"/>
  </cols>
  <sheetData>
    <row r="1" spans="1:29" ht="20" x14ac:dyDescent="0.4">
      <c r="A1" s="441" t="str">
        <f ca="1">IF(B14=Dropdown!$AI$6,A2,VLOOKUP(B14,Dropdown!$AI$6:$AI$136,1,FALSE))</f>
        <v>IE7</v>
      </c>
      <c r="B1" s="442"/>
      <c r="C1" s="443"/>
      <c r="D1" s="443"/>
      <c r="E1" s="442"/>
      <c r="F1" s="442"/>
      <c r="G1" s="442"/>
      <c r="H1" s="442"/>
      <c r="I1" s="442"/>
      <c r="J1" s="49"/>
      <c r="K1" s="49"/>
      <c r="L1" s="49"/>
      <c r="M1" s="49"/>
      <c r="N1" s="49"/>
      <c r="O1" s="49"/>
      <c r="P1" s="49"/>
      <c r="Q1" s="49"/>
      <c r="R1" s="49"/>
      <c r="S1" s="49"/>
      <c r="T1" s="49"/>
      <c r="U1" s="49"/>
      <c r="V1" s="49"/>
      <c r="W1" s="49"/>
      <c r="X1" s="49"/>
      <c r="Y1" s="49"/>
    </row>
    <row r="2" spans="1:29" ht="15.5" x14ac:dyDescent="0.35">
      <c r="A2" s="290" t="str">
        <f ca="1">IF(D17="",IF(B14=Dropdown!$AI$6,CONCATENATE(OFFSET(Sprachen!A369,0,'Informazioni generali'!$B$4-1,1,1),_xlfn.SHEET()-9),VLOOKUP($B$14,Dropdown!$AI$6:$AJ$136,2,FALSE)),D17)</f>
        <v>IE7</v>
      </c>
      <c r="B2" s="23" t="str">
        <f ca="1">CONCATENATE(Richiedente!$A$4,": ",Richiedente!$B$4)</f>
        <v>N. domanda: MP.25.xxx</v>
      </c>
      <c r="C2" s="444"/>
      <c r="D2"/>
      <c r="E2" s="445"/>
      <c r="F2" s="445"/>
      <c r="G2" s="445"/>
      <c r="H2" s="27"/>
      <c r="I2"/>
      <c r="J2" s="27"/>
      <c r="K2" s="27"/>
      <c r="L2" s="27"/>
      <c r="M2" s="27"/>
      <c r="N2" s="27"/>
      <c r="O2" s="27"/>
      <c r="P2" s="27"/>
      <c r="Q2" s="445"/>
      <c r="R2" s="27"/>
      <c r="U2" s="65"/>
      <c r="V2" s="65"/>
      <c r="W2" s="65"/>
    </row>
    <row r="3" spans="1:29" ht="15.5" x14ac:dyDescent="0.35">
      <c r="A3" s="290"/>
      <c r="B3" s="444"/>
      <c r="C3" s="444"/>
      <c r="D3"/>
      <c r="E3" s="445"/>
      <c r="F3" s="445"/>
      <c r="G3" s="445"/>
      <c r="H3" s="27"/>
      <c r="I3" s="446"/>
      <c r="J3" s="27"/>
      <c r="K3" s="27"/>
      <c r="L3" s="27"/>
      <c r="M3" s="27"/>
      <c r="N3" s="27"/>
      <c r="O3" s="27"/>
      <c r="P3" s="27"/>
      <c r="Q3" s="445"/>
      <c r="R3" s="27"/>
      <c r="U3" s="65"/>
      <c r="V3" s="65"/>
      <c r="W3" s="65"/>
    </row>
    <row r="4" spans="1:29" ht="18" x14ac:dyDescent="0.35">
      <c r="A4" s="447" t="str">
        <f ca="1">OFFSET(Sprachen!A351,0,'Informazioni generali'!$B$4-1,1,1)</f>
        <v>Procura e autorizzazione al rilascio di informazioni</v>
      </c>
      <c r="B4"/>
      <c r="C4" s="448"/>
      <c r="D4"/>
      <c r="E4" s="139"/>
      <c r="F4"/>
      <c r="G4" s="142"/>
      <c r="H4"/>
      <c r="I4"/>
    </row>
    <row r="5" spans="1:29" ht="30.75" customHeight="1" x14ac:dyDescent="0.25">
      <c r="B5" s="449" t="str">
        <f ca="1">OFFSET(Sprachen!A352,0,'Informazioni generali'!$B$4-1,1,1)</f>
        <v>Il richiedente è rappresentante di una centrale elettrica</v>
      </c>
      <c r="C5" s="439"/>
      <c r="D5" s="343" t="s">
        <v>1607</v>
      </c>
      <c r="E5"/>
      <c r="F5"/>
      <c r="G5"/>
      <c r="H5" s="666" t="str">
        <f ca="1">OFFSET(Sprachen!A356,0,'Informazioni generali'!$B$4-1,1,1)</f>
        <v xml:space="preserve">Se il richiedente non è la persona autorizzata della centrale, ma ha è coinvolto nella centrale, si prega di non barrare la casella nella cella C5. I dati specifi della centrale elettrica sono automaticamente ripresi dal rappresentante della centrale durante l'analisi della domanda. </v>
      </c>
      <c r="I5" s="666"/>
      <c r="J5" s="666"/>
      <c r="K5" s="666"/>
      <c r="L5" s="666"/>
      <c r="M5" s="666"/>
      <c r="N5" s="666"/>
      <c r="O5" s="666"/>
      <c r="P5" s="666"/>
      <c r="Q5" s="666"/>
      <c r="R5" s="666"/>
      <c r="S5" s="666"/>
      <c r="T5" s="666"/>
      <c r="U5" s="666"/>
    </row>
    <row r="6" spans="1:29" ht="18" customHeight="1" x14ac:dyDescent="0.25">
      <c r="B6" s="664" t="str">
        <f ca="1">OFFSET(Sprachen!A353,0,'Informazioni generali'!$B$4-1,1,1)</f>
        <v>Persona autorizzata a fornire informazioni su questa KW</v>
      </c>
      <c r="C6" s="664"/>
      <c r="D6" s="667" t="str">
        <f ca="1">OFFSET(Sprachen!A357,0,'Informazioni generali'!$B$4-1,1,1)</f>
        <v>Nome</v>
      </c>
      <c r="E6"/>
      <c r="F6"/>
      <c r="G6"/>
      <c r="H6" s="586"/>
      <c r="I6" s="586"/>
      <c r="J6" s="586"/>
      <c r="K6" s="585" t="str">
        <f ca="1">OFFSET(Sprachen!A358,0,'Informazioni generali'!$B$4-1,1,1)</f>
        <v>Organizzazione</v>
      </c>
      <c r="L6" s="586"/>
      <c r="M6" s="586"/>
      <c r="N6" s="586"/>
      <c r="O6" s="585" t="str">
        <f ca="1">OFFSET(Sprachen!A359,0,'Informazioni generali'!$B$4-1,1,1)</f>
        <v>Indirizzo e-mail</v>
      </c>
      <c r="P6" s="586"/>
      <c r="Q6" s="586"/>
      <c r="R6" s="586"/>
      <c r="S6" s="585" t="str">
        <f ca="1">OFFSET(Sprachen!A360,0,'Informazioni generali'!$B$4-1,1,1)</f>
        <v>N. di telefono fisso</v>
      </c>
      <c r="T6" s="586"/>
      <c r="U6" s="586"/>
    </row>
    <row r="7" spans="1:29" ht="17.25" customHeight="1" x14ac:dyDescent="0.25">
      <c r="B7" s="664" t="str">
        <f ca="1">OFFSET(Sprachen!A354,0,'Informazioni generali'!$B$4-1,1,1)</f>
        <v>Persona delegata avente diritto all'informazione</v>
      </c>
      <c r="C7" s="664"/>
      <c r="D7" s="667"/>
      <c r="E7"/>
      <c r="F7"/>
      <c r="G7"/>
      <c r="H7" s="586"/>
      <c r="I7" s="586"/>
      <c r="J7" s="586"/>
      <c r="K7" s="585"/>
      <c r="L7" s="586"/>
      <c r="M7" s="586"/>
      <c r="N7" s="586"/>
      <c r="O7" s="585"/>
      <c r="P7" s="586"/>
      <c r="Q7" s="586"/>
      <c r="R7" s="586"/>
      <c r="S7" s="585"/>
      <c r="T7" s="586"/>
      <c r="U7" s="586"/>
      <c r="V7" s="55"/>
      <c r="Y7" s="55"/>
      <c r="Z7" s="55"/>
      <c r="AA7" s="55"/>
      <c r="AC7" s="97"/>
    </row>
    <row r="8" spans="1:29" ht="39" hidden="1" customHeight="1" x14ac:dyDescent="0.25">
      <c r="B8" s="570" t="str">
        <f ca="1">OFFSET(Sprachen!A355,0,'Informazioni generali'!$B$4-1,1,1)</f>
        <v>Per l'esame della domanda, l'UFE può prendere in consegna i dati e le informazioni del rappresentante autorizzato della centrale:</v>
      </c>
      <c r="C8" s="572"/>
      <c r="D8" s="207" t="str">
        <f ca="1">OFFSET(Sprachen!A361,0,'Informazioni generali'!$B$4-1,1,1)</f>
        <v>N. domanda</v>
      </c>
      <c r="E8" s="44"/>
      <c r="F8" s="44"/>
      <c r="G8" s="44"/>
      <c r="H8" s="665"/>
      <c r="I8" s="665"/>
      <c r="J8" s="665"/>
      <c r="K8" s="207" t="str">
        <f ca="1">OFFSET(Sprachen!A362,0,'Informazioni generali'!$B$4-1,1,1)</f>
        <v>Data</v>
      </c>
      <c r="L8" s="665"/>
      <c r="M8" s="665"/>
      <c r="N8" s="665"/>
    </row>
    <row r="9" spans="1:29" x14ac:dyDescent="0.25">
      <c r="B9"/>
      <c r="C9"/>
      <c r="D9"/>
      <c r="E9"/>
      <c r="F9"/>
      <c r="G9"/>
      <c r="H9"/>
      <c r="I9"/>
    </row>
    <row r="10" spans="1:29" ht="18" x14ac:dyDescent="0.25">
      <c r="A10" s="447" t="str">
        <f ca="1">OFFSET(Sprachen!A363,0,'Informazioni generali'!$B$4-1,1,1)</f>
        <v>A. Dati inerenti all'impianto e alle centrali</v>
      </c>
      <c r="Y10" s="55"/>
      <c r="Z10" s="55"/>
      <c r="AA10" s="55"/>
      <c r="AC10" s="97"/>
    </row>
    <row r="11" spans="1:29" ht="15.5" x14ac:dyDescent="0.35">
      <c r="A11" s="450"/>
      <c r="B11" s="450"/>
      <c r="C11" s="450"/>
      <c r="D11" s="450"/>
      <c r="E11" s="450"/>
      <c r="F11" s="450"/>
      <c r="G11" s="450"/>
      <c r="H11" s="450"/>
      <c r="I11" s="450"/>
      <c r="J11" s="450"/>
      <c r="K11" s="450"/>
      <c r="L11" s="450"/>
      <c r="M11" s="450"/>
      <c r="N11" s="450"/>
      <c r="O11" s="450"/>
      <c r="P11" s="450"/>
      <c r="Q11" s="450"/>
      <c r="R11" s="450"/>
      <c r="S11" s="450"/>
      <c r="T11" s="450"/>
      <c r="U11" s="450"/>
      <c r="V11" s="450"/>
      <c r="W11" s="450"/>
      <c r="X11" s="450"/>
      <c r="Y11" s="450"/>
    </row>
    <row r="12" spans="1:29" ht="26" x14ac:dyDescent="0.25">
      <c r="A12" s="451" t="str">
        <f ca="1">OFFSET(Sprachen!A364,0,'Informazioni generali'!$B$4-1,1,1)</f>
        <v>Codice</v>
      </c>
      <c r="B12" s="653" t="str">
        <f ca="1">OFFSET(Sprachen!A365,0,'Informazioni generali'!$B$4-1,1,1)</f>
        <v>A1. Dati dell'impianto</v>
      </c>
      <c r="C12" s="654"/>
      <c r="D12" s="655"/>
      <c r="E12" s="641" t="s">
        <v>416</v>
      </c>
      <c r="F12" s="642"/>
      <c r="G12" s="643"/>
      <c r="H12" s="682" t="str">
        <f ca="1">OFFSET(Sprachen!A366,0,'Informazioni generali'!$B$4-1,1,1)</f>
        <v>Commenti UFE</v>
      </c>
      <c r="I12" s="683"/>
      <c r="J12" s="683"/>
      <c r="K12" s="683"/>
      <c r="L12" s="684"/>
      <c r="M12" s="648" t="str">
        <f ca="1">OFFSET(Sprachen!A367,0,'Informazioni generali'!$B$4-1,1,1)</f>
        <v>Commenti richiedente</v>
      </c>
      <c r="N12" s="648"/>
      <c r="O12" s="648"/>
      <c r="P12" s="648"/>
      <c r="Q12" s="648"/>
      <c r="R12" s="648"/>
      <c r="S12" s="648"/>
      <c r="T12" s="648"/>
      <c r="U12" s="648"/>
      <c r="V12" s="454" t="str">
        <f ca="1">OFFSET(Sprachen!A511,0,'Informazioni generali'!$B$4-1,1,1)</f>
        <v>Esame plausiblità</v>
      </c>
      <c r="W12" s="455" t="str">
        <f ca="1">OFFSET(Sprachen!A512,0,'Informazioni generali'!$B$4-1,1,1)</f>
        <v>Osservazioni plausibilità</v>
      </c>
      <c r="X12" s="454" t="str">
        <f ca="1">OFFSET(Sprachen!A513,0,'Informazioni generali'!$B$4-1,1,1)</f>
        <v>Esame materiale</v>
      </c>
      <c r="Y12" s="455" t="str">
        <f ca="1">OFFSET(Sprachen!A514,0,'Informazioni generali'!$B$4-1,1,1)</f>
        <v>Commenti esame materiale</v>
      </c>
    </row>
    <row r="13" spans="1:29" ht="20" x14ac:dyDescent="0.25">
      <c r="A13" s="719" t="str">
        <f ca="1">CONCATENATE($A$2," / ",AA14)</f>
        <v>IE7 / 1</v>
      </c>
      <c r="B13" s="457" t="str">
        <f ca="1">OFFSET(Sprachen!A368,0,'Informazioni generali'!$B$4-1,1,1)</f>
        <v>Nome dell'impianto</v>
      </c>
      <c r="C13" s="592"/>
      <c r="D13" s="723" t="str">
        <f ca="1">A2</f>
        <v>IE7</v>
      </c>
      <c r="E13" s="458"/>
      <c r="F13" s="458"/>
      <c r="G13" s="458"/>
      <c r="H13" s="726" t="str">
        <f ca="1">OFFSET(Sprachen!A477,0,'Informazioni generali'!$B$4-1,1,1)</f>
        <v>Si prega dapprima di inserire la produzione di energia nel foglio di calcolo E_prod_Eingabe per questa centrale elettrica! Se il richiedente non è rappresentante della centrale, i dati vengono automaticamente acquisiti dalla centrale elettrica del rappresentante durante la revisione della domanda. Il richiedente deve solo riempire i campi ridotti. Le cifre chiave che finiscono in -G devono essere riprese dal rappresentante della centrale. La capacità lorda è decisiva per il MP, per cui le centrale con una capacità installata di 10 MW o più possono apparire nella lista.</v>
      </c>
      <c r="I13" s="727"/>
      <c r="J13" s="727"/>
      <c r="K13" s="727"/>
      <c r="L13" s="728"/>
      <c r="M13" s="660"/>
      <c r="N13" s="661"/>
      <c r="O13" s="661"/>
      <c r="P13" s="661"/>
      <c r="Q13" s="661"/>
      <c r="R13" s="661"/>
      <c r="S13" s="661"/>
      <c r="T13" s="661"/>
      <c r="U13" s="662"/>
      <c r="V13" s="737"/>
      <c r="W13" s="619"/>
      <c r="X13" s="594" t="s">
        <v>179</v>
      </c>
      <c r="Y13" s="619"/>
    </row>
    <row r="14" spans="1:29" ht="117" customHeight="1" x14ac:dyDescent="0.25">
      <c r="A14" s="720"/>
      <c r="B14" s="381" t="s">
        <v>964</v>
      </c>
      <c r="C14" s="722"/>
      <c r="D14" s="724"/>
      <c r="E14" s="404" t="s">
        <v>1612</v>
      </c>
      <c r="F14" s="404" t="s">
        <v>424</v>
      </c>
      <c r="G14" s="404" t="s">
        <v>417</v>
      </c>
      <c r="H14" s="729"/>
      <c r="I14" s="618"/>
      <c r="J14" s="618"/>
      <c r="K14" s="618"/>
      <c r="L14" s="730"/>
      <c r="M14" s="731"/>
      <c r="N14" s="732"/>
      <c r="O14" s="732"/>
      <c r="P14" s="732"/>
      <c r="Q14" s="732"/>
      <c r="R14" s="732"/>
      <c r="S14" s="732"/>
      <c r="T14" s="732"/>
      <c r="U14" s="733"/>
      <c r="V14" s="738"/>
      <c r="W14" s="710"/>
      <c r="X14" s="712"/>
      <c r="Y14" s="710"/>
      <c r="AA14">
        <v>1</v>
      </c>
    </row>
    <row r="15" spans="1:29" ht="21.75" customHeight="1" x14ac:dyDescent="0.25">
      <c r="A15" s="721"/>
      <c r="B15" s="293"/>
      <c r="C15" s="593"/>
      <c r="D15" s="725"/>
      <c r="E15" s="404"/>
      <c r="F15" s="404"/>
      <c r="G15" s="404"/>
      <c r="H15" s="694" t="str">
        <f ca="1">OFFSET(Sprachen!A478,0,'Informazioni generali'!$B$4-1,1,1)</f>
        <v>Se la KW non è disponibile nella lista, si prega di spuntare:</v>
      </c>
      <c r="I15" s="695"/>
      <c r="J15" s="695"/>
      <c r="K15" s="695"/>
      <c r="L15" s="440"/>
      <c r="M15" s="734"/>
      <c r="N15" s="735"/>
      <c r="O15" s="735"/>
      <c r="P15" s="735"/>
      <c r="Q15" s="735"/>
      <c r="R15" s="735"/>
      <c r="S15" s="735"/>
      <c r="T15" s="735"/>
      <c r="U15" s="736"/>
      <c r="V15" s="739"/>
      <c r="W15" s="711"/>
      <c r="X15" s="595"/>
      <c r="Y15" s="711"/>
    </row>
    <row r="16" spans="1:29" ht="38.15" hidden="1" customHeight="1" x14ac:dyDescent="0.25">
      <c r="A16" s="459" t="str">
        <f ca="1">CONCATENATE($A$2," / ",AA16)</f>
        <v>IE7 / 1-G1</v>
      </c>
      <c r="B16" s="649" t="str">
        <f ca="1">OFFSET(Sprachen!A370,0,'Informazioni generali'!$B$4-1,1,1)</f>
        <v>Nome dell'impianto (il richiedente deve specificare, se non è nell'elenco)</v>
      </c>
      <c r="C16" s="649"/>
      <c r="D16" s="384"/>
      <c r="E16" s="344"/>
      <c r="F16" s="344"/>
      <c r="G16" s="344"/>
      <c r="H16" s="697" t="str">
        <f ca="1">OFFSET(Sprachen!A479,0,'Informazioni generali'!$B$4-1,1,1)</f>
        <v>Inserire solo se la centrale elettrica non è nella lista</v>
      </c>
      <c r="I16" s="697"/>
      <c r="J16" s="697"/>
      <c r="K16" s="697"/>
      <c r="L16" s="698"/>
      <c r="M16" s="701"/>
      <c r="N16" s="701"/>
      <c r="O16" s="701"/>
      <c r="P16" s="701"/>
      <c r="Q16" s="701"/>
      <c r="R16" s="701"/>
      <c r="S16" s="701"/>
      <c r="T16" s="701"/>
      <c r="U16" s="702"/>
      <c r="V16" s="438"/>
      <c r="W16" s="437"/>
      <c r="X16" s="438"/>
      <c r="Y16" s="159"/>
      <c r="AA16" s="461" t="s">
        <v>523</v>
      </c>
    </row>
    <row r="17" spans="1:27" ht="44.15" hidden="1" customHeight="1" x14ac:dyDescent="0.25">
      <c r="A17" s="462" t="str">
        <f ca="1">CONCATENATE($A$2," / ",AA17)</f>
        <v>IE7 / 1-G2</v>
      </c>
      <c r="B17" s="649" t="str">
        <f ca="1">OFFSET(Sprachen!A371,0,'Informazioni generali'!$B$4-1,1,1)</f>
        <v>Abbreviazione proposta (il richiedente deve specificare, se non è nell'elenco)</v>
      </c>
      <c r="C17" s="649"/>
      <c r="D17" s="385"/>
      <c r="E17" s="345"/>
      <c r="F17" s="345"/>
      <c r="G17" s="345"/>
      <c r="H17" s="699" t="str">
        <f ca="1">OFFSET(Sprachen!A480,0,'Informazioni generali'!$B$4-1,1,1)</f>
        <v xml:space="preserve">Si prega di inserire solo se la centrale non è inclusa nella lista. Impostare di nuovo la selezione su "Please select" in modo da adottare l'abbreviazione suggerita. </v>
      </c>
      <c r="I17" s="699"/>
      <c r="J17" s="699"/>
      <c r="K17" s="699"/>
      <c r="L17" s="700"/>
      <c r="M17" s="703"/>
      <c r="N17" s="703"/>
      <c r="O17" s="703"/>
      <c r="P17" s="703"/>
      <c r="Q17" s="703"/>
      <c r="R17" s="703"/>
      <c r="S17" s="703"/>
      <c r="T17" s="703"/>
      <c r="U17" s="704"/>
      <c r="V17" s="346"/>
      <c r="W17" s="207"/>
      <c r="X17" s="346"/>
      <c r="Y17" s="44"/>
      <c r="AA17" s="463" t="s">
        <v>524</v>
      </c>
    </row>
    <row r="18" spans="1:27" x14ac:dyDescent="0.25">
      <c r="A18" s="464" t="str">
        <f t="shared" ref="A18:A45" ca="1" si="0">CONCATENATE($A$2," / ",AA18)</f>
        <v>IE7 / 2</v>
      </c>
      <c r="B18" s="159" t="str">
        <f ca="1">OFFSET(Sprachen!A372,0,'Informazioni generali'!$B$4-1,1,1)</f>
        <v>Comune di ubicazione</v>
      </c>
      <c r="C18" s="465"/>
      <c r="D18" s="347"/>
      <c r="E18" s="466"/>
      <c r="F18" s="466"/>
      <c r="G18" s="466"/>
      <c r="H18" s="652"/>
      <c r="I18" s="652"/>
      <c r="J18" s="652"/>
      <c r="K18" s="652"/>
      <c r="L18" s="652"/>
      <c r="M18" s="679"/>
      <c r="N18" s="679"/>
      <c r="O18" s="679"/>
      <c r="P18" s="679"/>
      <c r="Q18" s="679"/>
      <c r="R18" s="679"/>
      <c r="S18" s="679"/>
      <c r="T18" s="679"/>
      <c r="U18" s="679"/>
      <c r="V18" s="346"/>
      <c r="W18" s="207"/>
      <c r="X18" s="346" t="s">
        <v>179</v>
      </c>
      <c r="Y18" s="44"/>
      <c r="AA18">
        <f>+AA14+1</f>
        <v>2</v>
      </c>
    </row>
    <row r="19" spans="1:27" x14ac:dyDescent="0.25">
      <c r="A19" s="464" t="str">
        <f t="shared" ca="1" si="0"/>
        <v>IE7 / 3</v>
      </c>
      <c r="B19" s="159" t="str">
        <f ca="1">OFFSET(Sprachen!A373,0,'Informazioni generali'!$B$4-1,1,1)</f>
        <v>Cantone di ubicazione</v>
      </c>
      <c r="C19" s="467"/>
      <c r="D19" s="113"/>
      <c r="E19" s="468"/>
      <c r="F19" s="468"/>
      <c r="G19" s="468"/>
      <c r="H19" s="646"/>
      <c r="I19" s="646"/>
      <c r="J19" s="646"/>
      <c r="K19" s="646"/>
      <c r="L19" s="646"/>
      <c r="M19" s="679"/>
      <c r="N19" s="679"/>
      <c r="O19" s="679"/>
      <c r="P19" s="679"/>
      <c r="Q19" s="679"/>
      <c r="R19" s="679"/>
      <c r="S19" s="679"/>
      <c r="T19" s="679"/>
      <c r="U19" s="679"/>
      <c r="V19" s="346"/>
      <c r="W19" s="207"/>
      <c r="X19" s="346" t="s">
        <v>179</v>
      </c>
      <c r="Y19" s="44"/>
      <c r="AA19">
        <f t="shared" ref="AA19:AA45" si="1">+AA18+1</f>
        <v>3</v>
      </c>
    </row>
    <row r="20" spans="1:27" ht="46.5" customHeight="1" x14ac:dyDescent="0.25">
      <c r="A20" s="464" t="str">
        <f t="shared" ca="1" si="0"/>
        <v>IE7 / 4</v>
      </c>
      <c r="B20" s="465" t="str">
        <f ca="1">OFFSET(Sprachen!A374,0,'Informazioni generali'!$B$4-1,1,1)</f>
        <v>Diritto di utilizzazione</v>
      </c>
      <c r="C20" s="467"/>
      <c r="D20" s="113"/>
      <c r="E20" s="468"/>
      <c r="F20" s="468"/>
      <c r="G20" s="468"/>
      <c r="H20" s="690" t="str">
        <f ca="1">OFFSET(Sprachen!A481,0,'Informazioni generali'!$B$4-1,1,1)</f>
        <v>Allegare alla domanda contratto che attesta il diritto di utilizzazione.
Qualora né concessione né diritto acquisito, specificare nei commenti.</v>
      </c>
      <c r="I20" s="690"/>
      <c r="J20" s="690"/>
      <c r="K20" s="690"/>
      <c r="L20" s="690"/>
      <c r="M20" s="679"/>
      <c r="N20" s="679"/>
      <c r="O20" s="679"/>
      <c r="P20" s="679"/>
      <c r="Q20" s="679"/>
      <c r="R20" s="679"/>
      <c r="S20" s="679"/>
      <c r="T20" s="679"/>
      <c r="U20" s="679"/>
      <c r="V20" s="346"/>
      <c r="W20" s="207"/>
      <c r="X20" s="346" t="s">
        <v>179</v>
      </c>
      <c r="Y20" s="44"/>
      <c r="AA20">
        <f t="shared" si="1"/>
        <v>4</v>
      </c>
    </row>
    <row r="21" spans="1:27" ht="12.75" customHeight="1" x14ac:dyDescent="0.25">
      <c r="A21" s="464" t="str">
        <f t="shared" ca="1" si="0"/>
        <v>IE7 / 5</v>
      </c>
      <c r="B21" s="159" t="str">
        <f ca="1">OFFSET(Sprachen!A375,0,'Informazioni generali'!$B$4-1,1,1)</f>
        <v>Data inizio diritto di utilizzazione</v>
      </c>
      <c r="C21" s="467" t="s">
        <v>45</v>
      </c>
      <c r="D21" s="348"/>
      <c r="E21" s="469"/>
      <c r="F21" s="469"/>
      <c r="G21" s="469"/>
      <c r="H21" s="691" t="str">
        <f ca="1">OFFSET(Sprachen!A482,0,'Informazioni generali'!$B$4-1,1,1)</f>
        <v>Al più presto alla fine in caso di differenze specifiche delle centrali.</v>
      </c>
      <c r="I21" s="692"/>
      <c r="J21" s="692"/>
      <c r="K21" s="692"/>
      <c r="L21" s="693"/>
      <c r="M21" s="679"/>
      <c r="N21" s="679"/>
      <c r="O21" s="679"/>
      <c r="P21" s="679"/>
      <c r="Q21" s="679"/>
      <c r="R21" s="679"/>
      <c r="S21" s="679"/>
      <c r="T21" s="679"/>
      <c r="U21" s="679"/>
      <c r="V21" s="346"/>
      <c r="W21" s="207"/>
      <c r="X21" s="346" t="s">
        <v>179</v>
      </c>
      <c r="Y21" s="44"/>
      <c r="AA21">
        <f t="shared" si="1"/>
        <v>5</v>
      </c>
    </row>
    <row r="22" spans="1:27" ht="12.75" customHeight="1" x14ac:dyDescent="0.25">
      <c r="A22" s="464" t="str">
        <f t="shared" ca="1" si="0"/>
        <v>IE7 / 6</v>
      </c>
      <c r="B22" s="159" t="str">
        <f ca="1">OFFSET(Sprachen!A376,0,'Informazioni generali'!$B$4-1,1,1)</f>
        <v>Fine del diritto di utilizzazione</v>
      </c>
      <c r="C22" s="467" t="s">
        <v>45</v>
      </c>
      <c r="D22" s="348"/>
      <c r="E22" s="469"/>
      <c r="F22" s="469"/>
      <c r="G22" s="469"/>
      <c r="H22" s="694"/>
      <c r="I22" s="695"/>
      <c r="J22" s="695"/>
      <c r="K22" s="695"/>
      <c r="L22" s="696"/>
      <c r="M22" s="679"/>
      <c r="N22" s="679"/>
      <c r="O22" s="679"/>
      <c r="P22" s="679"/>
      <c r="Q22" s="679"/>
      <c r="R22" s="679"/>
      <c r="S22" s="679"/>
      <c r="T22" s="679"/>
      <c r="U22" s="679"/>
      <c r="V22" s="346"/>
      <c r="W22" s="207"/>
      <c r="X22" s="346" t="s">
        <v>179</v>
      </c>
      <c r="Y22" s="44" t="s">
        <v>586</v>
      </c>
      <c r="AA22">
        <f t="shared" si="1"/>
        <v>6</v>
      </c>
    </row>
    <row r="23" spans="1:27" x14ac:dyDescent="0.25">
      <c r="A23" s="464" t="str">
        <f t="shared" ca="1" si="0"/>
        <v>IE7 / 7</v>
      </c>
      <c r="B23" s="159" t="str">
        <f ca="1">OFFSET(Sprachen!A377,0,'Informazioni generali'!$B$4-1,1,1)</f>
        <v>Numero di centrali</v>
      </c>
      <c r="C23" s="467" t="s">
        <v>46</v>
      </c>
      <c r="D23" s="425"/>
      <c r="E23" s="245"/>
      <c r="F23" s="245"/>
      <c r="G23" s="245"/>
      <c r="H23" s="646"/>
      <c r="I23" s="646"/>
      <c r="J23" s="646"/>
      <c r="K23" s="646"/>
      <c r="L23" s="646"/>
      <c r="M23" s="689"/>
      <c r="N23" s="679"/>
      <c r="O23" s="679"/>
      <c r="P23" s="679"/>
      <c r="Q23" s="679"/>
      <c r="R23" s="679"/>
      <c r="S23" s="679"/>
      <c r="T23" s="679"/>
      <c r="U23" s="679"/>
      <c r="V23" s="346"/>
      <c r="W23" s="207"/>
      <c r="X23" s="346" t="s">
        <v>179</v>
      </c>
      <c r="Y23" s="44"/>
      <c r="AA23">
        <f t="shared" si="1"/>
        <v>7</v>
      </c>
    </row>
    <row r="24" spans="1:27" x14ac:dyDescent="0.25">
      <c r="A24" s="464" t="str">
        <f t="shared" ca="1" si="0"/>
        <v>IE7 / 8</v>
      </c>
      <c r="B24" s="159" t="str">
        <f ca="1">OFFSET(Sprachen!A378,0,'Informazioni generali'!$B$4-1,1,1)</f>
        <v>Quota appartenente alla sovranità svizzera</v>
      </c>
      <c r="C24" s="467" t="s">
        <v>4</v>
      </c>
      <c r="D24" s="349"/>
      <c r="E24" s="470"/>
      <c r="F24" s="470"/>
      <c r="G24" s="470"/>
      <c r="H24" s="646"/>
      <c r="I24" s="646"/>
      <c r="J24" s="646"/>
      <c r="K24" s="646"/>
      <c r="L24" s="646"/>
      <c r="M24" s="679"/>
      <c r="N24" s="679"/>
      <c r="O24" s="679"/>
      <c r="P24" s="679"/>
      <c r="Q24" s="679"/>
      <c r="R24" s="679"/>
      <c r="S24" s="679"/>
      <c r="T24" s="679"/>
      <c r="U24" s="679"/>
      <c r="V24" s="346"/>
      <c r="W24" s="207"/>
      <c r="X24" s="346" t="s">
        <v>179</v>
      </c>
      <c r="Y24" s="44"/>
      <c r="AA24">
        <f t="shared" si="1"/>
        <v>8</v>
      </c>
    </row>
    <row r="25" spans="1:27" x14ac:dyDescent="0.25">
      <c r="A25" s="464" t="str">
        <f t="shared" ca="1" si="0"/>
        <v>IE7 / 9</v>
      </c>
      <c r="B25" s="159" t="str">
        <f ca="1">OFFSET(Sprachen!A379,0,'Informazioni generali'!$B$4-1,1,1)</f>
        <v>Potenza meccanica lorda media</v>
      </c>
      <c r="C25" s="467" t="s">
        <v>6</v>
      </c>
      <c r="D25" s="101">
        <f>D51</f>
        <v>0</v>
      </c>
      <c r="E25" s="240"/>
      <c r="F25" s="240"/>
      <c r="G25" s="240"/>
      <c r="H25" s="646"/>
      <c r="I25" s="646"/>
      <c r="J25" s="646"/>
      <c r="K25" s="646"/>
      <c r="L25" s="646"/>
      <c r="M25" s="679"/>
      <c r="N25" s="679"/>
      <c r="O25" s="679"/>
      <c r="P25" s="679"/>
      <c r="Q25" s="679"/>
      <c r="R25" s="679"/>
      <c r="S25" s="679"/>
      <c r="T25" s="679"/>
      <c r="U25" s="679"/>
      <c r="V25" s="214"/>
      <c r="W25" s="209"/>
      <c r="X25" s="214"/>
      <c r="Y25" s="214"/>
      <c r="AA25">
        <f t="shared" si="1"/>
        <v>9</v>
      </c>
    </row>
    <row r="26" spans="1:27" ht="33.75" customHeight="1" x14ac:dyDescent="0.25">
      <c r="A26" s="464" t="str">
        <f t="shared" ca="1" si="0"/>
        <v>IE7 / 10</v>
      </c>
      <c r="B26" s="465" t="str">
        <f ca="1">OFFSET(Sprachen!A380,0,'Informazioni generali'!$B$4-1,1,1)</f>
        <v>Sistema cantonale dei canoni per i diritti d'acqua</v>
      </c>
      <c r="C26" s="467" t="s">
        <v>360</v>
      </c>
      <c r="D26" s="350"/>
      <c r="E26" s="471"/>
      <c r="F26" s="471"/>
      <c r="G26" s="471"/>
      <c r="H26" s="690" t="str">
        <f ca="1">OFFSET(Sprachen!A483,0,'Informazioni generali'!$B$4-1,1,1)</f>
        <v>Indicare il canone per i diritti d'acqua o altre tasse cantonali equivalenti.</v>
      </c>
      <c r="I26" s="690"/>
      <c r="J26" s="690"/>
      <c r="K26" s="690"/>
      <c r="L26" s="690"/>
      <c r="M26" s="679"/>
      <c r="N26" s="679"/>
      <c r="O26" s="679"/>
      <c r="P26" s="679"/>
      <c r="Q26" s="679"/>
      <c r="R26" s="679"/>
      <c r="S26" s="679"/>
      <c r="T26" s="679"/>
      <c r="U26" s="679"/>
      <c r="V26" s="346"/>
      <c r="W26" s="207"/>
      <c r="X26" s="346" t="s">
        <v>179</v>
      </c>
      <c r="Y26" s="472" t="s">
        <v>179</v>
      </c>
      <c r="AA26">
        <f t="shared" si="1"/>
        <v>10</v>
      </c>
    </row>
    <row r="27" spans="1:27" x14ac:dyDescent="0.25">
      <c r="A27" s="464" t="str">
        <f t="shared" ca="1" si="0"/>
        <v>IE7 / 11</v>
      </c>
      <c r="B27" s="159" t="str">
        <f ca="1">OFFSET(Sprachen!A381,0,'Informazioni generali'!$B$4-1,1,1)</f>
        <v>Potenza installata delle turbine</v>
      </c>
      <c r="C27" s="467" t="s">
        <v>6</v>
      </c>
      <c r="D27" s="101">
        <f>D52</f>
        <v>0</v>
      </c>
      <c r="E27" s="240"/>
      <c r="F27" s="240"/>
      <c r="G27" s="240"/>
      <c r="H27" s="646"/>
      <c r="I27" s="646"/>
      <c r="J27" s="646"/>
      <c r="K27" s="646"/>
      <c r="L27" s="646"/>
      <c r="M27" s="679"/>
      <c r="N27" s="679"/>
      <c r="O27" s="679"/>
      <c r="P27" s="679"/>
      <c r="Q27" s="679"/>
      <c r="R27" s="679"/>
      <c r="S27" s="679"/>
      <c r="T27" s="679"/>
      <c r="U27" s="679"/>
      <c r="V27" s="214"/>
      <c r="W27" s="209"/>
      <c r="X27" s="214"/>
      <c r="Y27" s="214"/>
      <c r="AA27">
        <f t="shared" si="1"/>
        <v>11</v>
      </c>
    </row>
    <row r="28" spans="1:27" x14ac:dyDescent="0.25">
      <c r="A28" s="464" t="str">
        <f t="shared" ca="1" si="0"/>
        <v>IE7 / 12</v>
      </c>
      <c r="B28" s="159" t="str">
        <f ca="1">OFFSET(Sprachen!A382,0,'Informazioni generali'!$B$4-1,1,1)</f>
        <v>Potenza massima erogata dal generatore</v>
      </c>
      <c r="C28" s="467" t="s">
        <v>6</v>
      </c>
      <c r="D28" s="101">
        <f>D53</f>
        <v>0</v>
      </c>
      <c r="E28" s="240"/>
      <c r="F28" s="240"/>
      <c r="G28" s="240"/>
      <c r="H28" s="646"/>
      <c r="I28" s="646"/>
      <c r="J28" s="646"/>
      <c r="K28" s="646"/>
      <c r="L28" s="646"/>
      <c r="M28" s="679"/>
      <c r="N28" s="679"/>
      <c r="O28" s="679"/>
      <c r="P28" s="679"/>
      <c r="Q28" s="679"/>
      <c r="R28" s="679"/>
      <c r="S28" s="679"/>
      <c r="T28" s="679"/>
      <c r="U28" s="679"/>
      <c r="V28" s="214"/>
      <c r="W28" s="209"/>
      <c r="X28" s="214"/>
      <c r="Y28" s="214"/>
      <c r="AA28">
        <f t="shared" si="1"/>
        <v>12</v>
      </c>
    </row>
    <row r="29" spans="1:27" hidden="1" x14ac:dyDescent="0.25">
      <c r="A29" s="464" t="str">
        <f t="shared" ca="1" si="0"/>
        <v>IE7 / 12-G</v>
      </c>
      <c r="B29" s="159" t="str">
        <f ca="1">OFFSET(Sprachen!A383,0,'Informazioni generali'!$B$4-1,1,1)</f>
        <v>Potenza massima erogata dal generatore</v>
      </c>
      <c r="C29" s="467" t="s">
        <v>6</v>
      </c>
      <c r="D29" s="285"/>
      <c r="E29" s="240"/>
      <c r="F29" s="240"/>
      <c r="G29" s="240"/>
      <c r="H29" s="646"/>
      <c r="I29" s="646"/>
      <c r="J29" s="646"/>
      <c r="K29" s="646"/>
      <c r="L29" s="646"/>
      <c r="M29" s="679"/>
      <c r="N29" s="679"/>
      <c r="O29" s="679"/>
      <c r="P29" s="679"/>
      <c r="Q29" s="679"/>
      <c r="R29" s="679"/>
      <c r="S29" s="679"/>
      <c r="T29" s="679"/>
      <c r="U29" s="679"/>
      <c r="V29" s="214"/>
      <c r="W29" s="209"/>
      <c r="X29" s="214"/>
      <c r="Y29" s="214"/>
      <c r="AA29" s="463" t="s">
        <v>532</v>
      </c>
    </row>
    <row r="30" spans="1:27" x14ac:dyDescent="0.25">
      <c r="A30" s="464" t="str">
        <f t="shared" ca="1" si="0"/>
        <v>IE7 / 13</v>
      </c>
      <c r="B30" s="159" t="str">
        <f ca="1">OFFSET(Sprachen!A384,0,'Informazioni generali'!$B$4-1,1,1)</f>
        <v>Produzione lorda dell'anno 2024</v>
      </c>
      <c r="C30" s="467" t="s">
        <v>8</v>
      </c>
      <c r="D30" s="424">
        <f>D31+D32+D33</f>
        <v>0</v>
      </c>
      <c r="E30" s="241"/>
      <c r="F30" s="241"/>
      <c r="G30" s="241"/>
      <c r="H30" s="646"/>
      <c r="I30" s="646"/>
      <c r="J30" s="646"/>
      <c r="K30" s="646"/>
      <c r="L30" s="646"/>
      <c r="M30" s="679"/>
      <c r="N30" s="679"/>
      <c r="O30" s="679"/>
      <c r="P30" s="679"/>
      <c r="Q30" s="679"/>
      <c r="R30" s="679"/>
      <c r="S30" s="679"/>
      <c r="T30" s="679"/>
      <c r="U30" s="679"/>
      <c r="V30" s="214"/>
      <c r="W30" s="209"/>
      <c r="X30" s="214"/>
      <c r="Y30" s="214"/>
      <c r="AA30">
        <f>+AA28+1</f>
        <v>13</v>
      </c>
    </row>
    <row r="31" spans="1:27" ht="27.65" customHeight="1" x14ac:dyDescent="0.25">
      <c r="A31" s="464" t="str">
        <f t="shared" ca="1" si="0"/>
        <v>IE7 / 14</v>
      </c>
      <c r="B31" s="473" t="str">
        <f ca="1">OFFSET(Sprachen!A385,0,'Informazioni generali'!$B$4-1,1,1)</f>
        <v>Consumo proprio elettricità (esclusa energia di pompaggio)</v>
      </c>
      <c r="C31" s="467" t="s">
        <v>8</v>
      </c>
      <c r="D31" s="426"/>
      <c r="E31" s="474"/>
      <c r="F31" s="474"/>
      <c r="G31" s="474"/>
      <c r="H31" s="664" t="str">
        <f ca="1">OFFSET(Sprachen!A484,0,'Informazioni generali'!$B$4-1,1,1)</f>
        <v>Deve essere dedotto dalla produzione netta</v>
      </c>
      <c r="I31" s="664"/>
      <c r="J31" s="664"/>
      <c r="K31" s="664"/>
      <c r="L31" s="664"/>
      <c r="M31" s="679"/>
      <c r="N31" s="679"/>
      <c r="O31" s="679"/>
      <c r="P31" s="679"/>
      <c r="Q31" s="679"/>
      <c r="R31" s="679"/>
      <c r="S31" s="679"/>
      <c r="T31" s="679"/>
      <c r="U31" s="679"/>
      <c r="V31" s="346"/>
      <c r="W31" s="207"/>
      <c r="X31" s="346" t="s">
        <v>179</v>
      </c>
      <c r="Y31" s="475"/>
      <c r="AA31">
        <f t="shared" si="1"/>
        <v>14</v>
      </c>
    </row>
    <row r="32" spans="1:27" x14ac:dyDescent="0.25">
      <c r="A32" s="464" t="str">
        <f t="shared" ca="1" si="0"/>
        <v>IE7 / 15</v>
      </c>
      <c r="B32" s="159" t="str">
        <f ca="1">OFFSET(Sprachen!A386,0,'Informazioni generali'!$B$4-1,1,1)</f>
        <v>Perdite di rete (incl. del trasformatore)</v>
      </c>
      <c r="C32" s="467" t="s">
        <v>8</v>
      </c>
      <c r="D32" s="426"/>
      <c r="E32" s="474"/>
      <c r="F32" s="474"/>
      <c r="G32" s="474"/>
      <c r="H32" s="646" t="str">
        <f ca="1">OFFSET(Sprachen!A485,0,'Informazioni generali'!$B$4-1,1,1)</f>
        <v>Deve essere dedotto dalla produzione netta</v>
      </c>
      <c r="I32" s="646"/>
      <c r="J32" s="646"/>
      <c r="K32" s="646"/>
      <c r="L32" s="646"/>
      <c r="M32" s="679"/>
      <c r="N32" s="679"/>
      <c r="O32" s="679"/>
      <c r="P32" s="679"/>
      <c r="Q32" s="679"/>
      <c r="R32" s="679"/>
      <c r="S32" s="679"/>
      <c r="T32" s="679"/>
      <c r="U32" s="679"/>
      <c r="V32" s="346"/>
      <c r="W32" s="207"/>
      <c r="X32" s="346" t="s">
        <v>179</v>
      </c>
      <c r="Y32" s="475"/>
      <c r="AA32">
        <f t="shared" si="1"/>
        <v>15</v>
      </c>
    </row>
    <row r="33" spans="1:27" ht="27" customHeight="1" x14ac:dyDescent="0.25">
      <c r="A33" s="464" t="str">
        <f t="shared" ca="1" si="0"/>
        <v>IE7 / 16</v>
      </c>
      <c r="B33" s="465" t="str">
        <f ca="1">OFFSET(Sprachen!A387,0,'Informazioni generali'!$B$4-1,1,1)</f>
        <v>Produzione netta dell'anno 2024</v>
      </c>
      <c r="C33" s="467" t="s">
        <v>8</v>
      </c>
      <c r="D33" s="102">
        <f>D55</f>
        <v>0</v>
      </c>
      <c r="E33" s="241"/>
      <c r="F33" s="241"/>
      <c r="G33" s="241"/>
      <c r="H33" s="716" t="str">
        <f ca="1">OFFSET(Sprachen!A486,0,'Informazioni generali'!$B$4-1,1,1)</f>
        <v>Devono essere dedotti sia le perdite di rete che di trasformatore nonché il consumo proprio.</v>
      </c>
      <c r="I33" s="716"/>
      <c r="J33" s="716"/>
      <c r="K33" s="716"/>
      <c r="L33" s="716"/>
      <c r="M33" s="679"/>
      <c r="N33" s="679"/>
      <c r="O33" s="679"/>
      <c r="P33" s="679"/>
      <c r="Q33" s="679"/>
      <c r="R33" s="679"/>
      <c r="S33" s="679"/>
      <c r="T33" s="679"/>
      <c r="U33" s="679"/>
      <c r="V33" s="214"/>
      <c r="W33" s="209"/>
      <c r="X33" s="214"/>
      <c r="Y33" s="214"/>
      <c r="AA33">
        <f t="shared" si="1"/>
        <v>16</v>
      </c>
    </row>
    <row r="34" spans="1:27" ht="36" customHeight="1" x14ac:dyDescent="0.25">
      <c r="A34" s="464" t="str">
        <f t="shared" ca="1" si="0"/>
        <v>IE7 / 17a</v>
      </c>
      <c r="B34" s="473" t="str">
        <f ca="1">OFFSET(Sprachen!A388,0,'Informazioni generali'!$B$4-1,1,1)</f>
        <v>Cessione della sostituzione di accumulo di acqua / energia di scambio</v>
      </c>
      <c r="C34" s="467" t="s">
        <v>8</v>
      </c>
      <c r="D34" s="426"/>
      <c r="E34" s="474"/>
      <c r="F34" s="474"/>
      <c r="G34" s="474"/>
      <c r="H34" s="649" t="str">
        <f ca="1">OFFSET(Sprachen!A487,0,'Informazioni generali'!$B$4-1,1,1)</f>
        <v>Indicare tutte le quantità di energia. Se ci sono diverse quantità di energia, prego elencarle in dettaglio in A.5.xxx.7 e trasferire il totale</v>
      </c>
      <c r="I34" s="649"/>
      <c r="J34" s="649"/>
      <c r="K34" s="649"/>
      <c r="L34" s="649"/>
      <c r="M34" s="679"/>
      <c r="N34" s="679"/>
      <c r="O34" s="679"/>
      <c r="P34" s="679"/>
      <c r="Q34" s="679"/>
      <c r="R34" s="679"/>
      <c r="S34" s="679"/>
      <c r="T34" s="679"/>
      <c r="U34" s="679"/>
      <c r="V34" s="346"/>
      <c r="W34" s="207"/>
      <c r="X34" s="346" t="s">
        <v>179</v>
      </c>
      <c r="Y34" s="472" t="s">
        <v>179</v>
      </c>
      <c r="AA34" s="140" t="s">
        <v>923</v>
      </c>
    </row>
    <row r="35" spans="1:27" ht="37.5" x14ac:dyDescent="0.25">
      <c r="A35" s="464" t="str">
        <f t="shared" ca="1" si="0"/>
        <v>IE7 / 17b</v>
      </c>
      <c r="B35" s="476" t="str">
        <f ca="1">OFFSET(Sprachen!A389,0,'Informazioni generali'!$B$4-1,1,1)</f>
        <v>Fornitore / destinatario di energia di cessione della sostituzione di accumul di acqua / energia di scambio</v>
      </c>
      <c r="C35" s="105" t="s">
        <v>196</v>
      </c>
      <c r="D35" s="427"/>
      <c r="E35" s="477"/>
      <c r="F35" s="477"/>
      <c r="G35" s="477"/>
      <c r="H35" s="664" t="str">
        <f ca="1">OFFSET(Sprachen!A488,0,'Informazioni generali'!$B$4-1,1,1)</f>
        <v>Consegna da chi a chi?</v>
      </c>
      <c r="I35" s="664"/>
      <c r="J35" s="664"/>
      <c r="K35" s="664"/>
      <c r="L35" s="664"/>
      <c r="M35" s="679"/>
      <c r="N35" s="679"/>
      <c r="O35" s="679"/>
      <c r="P35" s="679"/>
      <c r="Q35" s="679"/>
      <c r="R35" s="679"/>
      <c r="S35" s="679"/>
      <c r="T35" s="679"/>
      <c r="U35" s="679"/>
      <c r="V35" s="346"/>
      <c r="W35" s="207"/>
      <c r="X35" s="346" t="s">
        <v>179</v>
      </c>
      <c r="Y35" s="472" t="s">
        <v>179</v>
      </c>
      <c r="AA35" s="140" t="s">
        <v>924</v>
      </c>
    </row>
    <row r="36" spans="1:27" ht="25" x14ac:dyDescent="0.25">
      <c r="A36" s="464" t="str">
        <f t="shared" ca="1" si="0"/>
        <v>IE7 / 19</v>
      </c>
      <c r="B36" s="476" t="str">
        <f ca="1">OFFSET(Sprachen!A390,0,'Informazioni generali'!$B$4-1,1,1)</f>
        <v>Energia annua a disposizione dei destinatari d'energia</v>
      </c>
      <c r="C36" s="467" t="s">
        <v>8</v>
      </c>
      <c r="D36" s="424">
        <f>-D34+D33</f>
        <v>0</v>
      </c>
      <c r="E36" s="241"/>
      <c r="F36" s="241"/>
      <c r="G36" s="241"/>
      <c r="H36" s="646"/>
      <c r="I36" s="646"/>
      <c r="J36" s="646"/>
      <c r="K36" s="646"/>
      <c r="L36" s="646"/>
      <c r="M36" s="679"/>
      <c r="N36" s="679"/>
      <c r="O36" s="679"/>
      <c r="P36" s="679"/>
      <c r="Q36" s="679"/>
      <c r="R36" s="679"/>
      <c r="S36" s="679"/>
      <c r="T36" s="679"/>
      <c r="U36" s="679"/>
      <c r="V36" s="214"/>
      <c r="W36" s="209"/>
      <c r="X36" s="214"/>
      <c r="Y36" s="214"/>
      <c r="AA36" s="461" t="s">
        <v>522</v>
      </c>
    </row>
    <row r="37" spans="1:27" ht="30.75" hidden="1" customHeight="1" x14ac:dyDescent="0.25">
      <c r="A37" s="464" t="str">
        <f t="shared" ca="1" si="0"/>
        <v>IE7 / 19-G</v>
      </c>
      <c r="B37" s="473" t="str">
        <f ca="1">OFFSET(Sprachen!A391,0,'Informazioni generali'!$B$4-1,1,1)</f>
        <v>Energia annua a disposizione dei destinatari d'energia</v>
      </c>
      <c r="C37" s="467" t="s">
        <v>8</v>
      </c>
      <c r="D37" s="281"/>
      <c r="E37" s="241"/>
      <c r="F37" s="241"/>
      <c r="G37" s="241"/>
      <c r="H37" s="649" t="str">
        <f ca="1">OFFSET(Sprachen!A489,0,'Informazioni generali'!$B$4-1,1,1)</f>
        <v>Cifra da inserire dalla posizione xxx / 19, comunicato dal rappresentante della centrale</v>
      </c>
      <c r="I37" s="649"/>
      <c r="J37" s="649"/>
      <c r="K37" s="649"/>
      <c r="L37" s="649"/>
      <c r="M37" s="679"/>
      <c r="N37" s="679"/>
      <c r="O37" s="679"/>
      <c r="P37" s="679"/>
      <c r="Q37" s="679"/>
      <c r="R37" s="679"/>
      <c r="S37" s="679"/>
      <c r="T37" s="679"/>
      <c r="U37" s="679"/>
      <c r="V37" s="214"/>
      <c r="W37" s="209"/>
      <c r="X37" s="214"/>
      <c r="Y37" s="214"/>
      <c r="AA37" s="461" t="s">
        <v>521</v>
      </c>
    </row>
    <row r="38" spans="1:27" ht="134.25" customHeight="1" x14ac:dyDescent="0.25">
      <c r="A38" s="464" t="str">
        <f t="shared" ca="1" si="0"/>
        <v>IE7 / 20</v>
      </c>
      <c r="B38" s="465" t="str">
        <f ca="1">OFFSET(Sprachen!A392,0,'Informazioni generali'!$B$4-1,1,1)</f>
        <v>Quote di proprietà</v>
      </c>
      <c r="C38" s="467"/>
      <c r="D38" s="393"/>
      <c r="E38" s="468"/>
      <c r="F38" s="468"/>
      <c r="G38" s="468"/>
      <c r="H38" s="715"/>
      <c r="I38" s="715"/>
      <c r="J38" s="715"/>
      <c r="K38" s="715"/>
      <c r="L38" s="715"/>
      <c r="M38" s="679"/>
      <c r="N38" s="679"/>
      <c r="O38" s="679"/>
      <c r="P38" s="679"/>
      <c r="Q38" s="679"/>
      <c r="R38" s="679"/>
      <c r="S38" s="679"/>
      <c r="T38" s="679"/>
      <c r="U38" s="679"/>
      <c r="V38" s="346"/>
      <c r="W38" s="207"/>
      <c r="X38" s="346" t="s">
        <v>179</v>
      </c>
      <c r="Y38" s="44"/>
      <c r="AA38">
        <v>20</v>
      </c>
    </row>
    <row r="39" spans="1:27" ht="32.25" customHeight="1" x14ac:dyDescent="0.25">
      <c r="A39" s="464" t="str">
        <f t="shared" ca="1" si="0"/>
        <v>IE7 / 21</v>
      </c>
      <c r="B39" s="465" t="str">
        <f ca="1">OFFSET(Sprachen!A393,0,'Informazioni generali'!$B$4-1,1,1)</f>
        <v>Ripartizione di energia spettante ai destinatari</v>
      </c>
      <c r="C39" s="467"/>
      <c r="D39" s="113"/>
      <c r="E39" s="468"/>
      <c r="F39" s="468"/>
      <c r="G39" s="468"/>
      <c r="H39" s="690" t="str">
        <f ca="1">OFFSET(Sprachen!A490,0,'Informazioni generali'!$B$4-1,1,1)</f>
        <v>Quota della fornitura d'energia dall'impianto; 
se vuoto = uguale alle quote di proprietà.</v>
      </c>
      <c r="I39" s="690"/>
      <c r="J39" s="690"/>
      <c r="K39" s="690"/>
      <c r="L39" s="690"/>
      <c r="M39" s="679"/>
      <c r="N39" s="679"/>
      <c r="O39" s="679"/>
      <c r="P39" s="679"/>
      <c r="Q39" s="679"/>
      <c r="R39" s="679"/>
      <c r="S39" s="679"/>
      <c r="T39" s="679"/>
      <c r="U39" s="679"/>
      <c r="V39" s="346"/>
      <c r="W39" s="207"/>
      <c r="X39" s="346" t="s">
        <v>179</v>
      </c>
      <c r="Y39" s="44"/>
      <c r="AA39">
        <f t="shared" si="1"/>
        <v>21</v>
      </c>
    </row>
    <row r="40" spans="1:27" x14ac:dyDescent="0.25">
      <c r="A40" s="464" t="str">
        <f t="shared" ca="1" si="0"/>
        <v>IE7 / 22</v>
      </c>
      <c r="B40" s="159" t="str">
        <f ca="1">OFFSET(Sprachen!A394,0,'Informazioni generali'!$B$4-1,1,1)</f>
        <v>Quota d'energia del richiedente</v>
      </c>
      <c r="C40" s="467" t="s">
        <v>4</v>
      </c>
      <c r="D40" s="351"/>
      <c r="E40" s="478"/>
      <c r="F40" s="478"/>
      <c r="G40" s="478"/>
      <c r="H40" s="646"/>
      <c r="I40" s="646"/>
      <c r="J40" s="646"/>
      <c r="K40" s="646"/>
      <c r="L40" s="646"/>
      <c r="M40" s="679"/>
      <c r="N40" s="679"/>
      <c r="O40" s="679"/>
      <c r="P40" s="679"/>
      <c r="Q40" s="679"/>
      <c r="R40" s="679"/>
      <c r="S40" s="679"/>
      <c r="T40" s="679"/>
      <c r="U40" s="679"/>
      <c r="V40" s="346"/>
      <c r="W40" s="207"/>
      <c r="X40" s="346" t="s">
        <v>179</v>
      </c>
      <c r="Y40" s="44"/>
      <c r="AA40">
        <f t="shared" si="1"/>
        <v>22</v>
      </c>
    </row>
    <row r="41" spans="1:27" x14ac:dyDescent="0.25">
      <c r="A41" s="464" t="str">
        <f t="shared" ca="1" si="0"/>
        <v>IE7 / 23</v>
      </c>
      <c r="B41" s="159" t="str">
        <f ca="1">OFFSET(Sprachen!A395,0,'Informazioni generali'!$B$4-1,1,1)</f>
        <v>Energia annua quota del richiedente</v>
      </c>
      <c r="C41" s="467" t="s">
        <v>8</v>
      </c>
      <c r="D41" s="103">
        <f>IF(D5="Ja/Oui/Si",D36*D40,D37*D40)</f>
        <v>0</v>
      </c>
      <c r="E41" s="242"/>
      <c r="F41" s="242"/>
      <c r="G41" s="242"/>
      <c r="H41" s="646"/>
      <c r="I41" s="646"/>
      <c r="J41" s="646"/>
      <c r="K41" s="646"/>
      <c r="L41" s="646"/>
      <c r="M41" s="679"/>
      <c r="N41" s="679"/>
      <c r="O41" s="679"/>
      <c r="P41" s="679"/>
      <c r="Q41" s="679"/>
      <c r="R41" s="679"/>
      <c r="S41" s="679"/>
      <c r="T41" s="679"/>
      <c r="U41" s="679"/>
      <c r="V41" s="346"/>
      <c r="W41" s="207"/>
      <c r="X41" s="346" t="s">
        <v>179</v>
      </c>
      <c r="Y41" s="44"/>
      <c r="AA41">
        <v>23</v>
      </c>
    </row>
    <row r="42" spans="1:27" ht="37.5" customHeight="1" x14ac:dyDescent="0.25">
      <c r="A42" s="464" t="str">
        <f t="shared" ca="1" si="0"/>
        <v>IE7 / 24</v>
      </c>
      <c r="B42" s="465" t="str">
        <f ca="1">OFFSET(Sprachen!A396,0,'Informazioni generali'!$B$4-1,1,1)</f>
        <v>Rapporto tra richiedente e impianto</v>
      </c>
      <c r="C42" s="467"/>
      <c r="D42" s="114"/>
      <c r="E42" s="479"/>
      <c r="F42" s="479"/>
      <c r="G42" s="479"/>
      <c r="H42" s="649" t="str">
        <f ca="1">OFFSET(Sprachen!A491,0,'Informazioni generali'!$B$4-1,1,1)</f>
        <v>Includere il contratto di accettazione e la conferma dell'assunzione die rischi da parte del gestore e del proprietario / partner nell'allegato</v>
      </c>
      <c r="I42" s="649"/>
      <c r="J42" s="649"/>
      <c r="K42" s="649"/>
      <c r="L42" s="649"/>
      <c r="M42" s="679"/>
      <c r="N42" s="679"/>
      <c r="O42" s="679"/>
      <c r="P42" s="679"/>
      <c r="Q42" s="679"/>
      <c r="R42" s="679"/>
      <c r="S42" s="679"/>
      <c r="T42" s="679"/>
      <c r="U42" s="679"/>
      <c r="V42" s="346"/>
      <c r="W42" s="207"/>
      <c r="X42" s="346" t="s">
        <v>179</v>
      </c>
      <c r="Y42" s="480"/>
      <c r="AA42">
        <v>24</v>
      </c>
    </row>
    <row r="43" spans="1:27" ht="30.75" customHeight="1" x14ac:dyDescent="0.25">
      <c r="A43" s="464" t="str">
        <f t="shared" ca="1" si="0"/>
        <v>IE7 / 25</v>
      </c>
      <c r="B43" s="465" t="str">
        <f ca="1">OFFSET(Sprachen!A397,0,'Informazioni generali'!$B$4-1,1,1)</f>
        <v>Periodo d'esercizio</v>
      </c>
      <c r="C43" s="467"/>
      <c r="D43" s="104" t="str">
        <f ca="1">C119</f>
        <v/>
      </c>
      <c r="E43" s="243"/>
      <c r="F43" s="243"/>
      <c r="G43" s="243"/>
      <c r="H43" s="649" t="str">
        <f ca="1">OFFSET(Sprachen!A492,0,'Informazioni generali'!$B$4-1,1,1)</f>
        <v>Possibili soltanto anno civile o anno idrologico (1° ottobre – 30 settembre), per tutte le centrali stesso parametro.</v>
      </c>
      <c r="I43" s="649"/>
      <c r="J43" s="649"/>
      <c r="K43" s="649"/>
      <c r="L43" s="649"/>
      <c r="M43" s="679"/>
      <c r="N43" s="679"/>
      <c r="O43" s="679"/>
      <c r="P43" s="679"/>
      <c r="Q43" s="679"/>
      <c r="R43" s="679"/>
      <c r="S43" s="679"/>
      <c r="T43" s="679"/>
      <c r="U43" s="679"/>
      <c r="V43" s="346"/>
      <c r="W43" s="207"/>
      <c r="X43" s="346" t="s">
        <v>179</v>
      </c>
      <c r="Y43" s="480"/>
      <c r="AA43">
        <f t="shared" si="1"/>
        <v>25</v>
      </c>
    </row>
    <row r="44" spans="1:27" x14ac:dyDescent="0.25">
      <c r="A44" s="464" t="str">
        <f t="shared" ca="1" si="0"/>
        <v>IE7 / 26</v>
      </c>
      <c r="B44" s="159" t="str">
        <f ca="1">OFFSET(Sprachen!A398,0,'Informazioni generali'!$B$4-1,1,1)</f>
        <v>Data approvazione bilancio separato impianto</v>
      </c>
      <c r="C44" s="467"/>
      <c r="D44" s="115"/>
      <c r="E44" s="481"/>
      <c r="F44" s="481"/>
      <c r="G44" s="481"/>
      <c r="H44" s="664" t="str">
        <f ca="1">OFFSET(Sprachen!A493,0,'Informazioni generali'!$B$4-1,1,1)</f>
        <v>Allegare bilancio separato dell'impianto.</v>
      </c>
      <c r="I44" s="664"/>
      <c r="J44" s="664"/>
      <c r="K44" s="664"/>
      <c r="L44" s="664"/>
      <c r="M44" s="679"/>
      <c r="N44" s="679"/>
      <c r="O44" s="679"/>
      <c r="P44" s="679"/>
      <c r="Q44" s="679"/>
      <c r="R44" s="679"/>
      <c r="S44" s="679"/>
      <c r="T44" s="679"/>
      <c r="U44" s="679"/>
      <c r="V44" s="346"/>
      <c r="W44" s="207"/>
      <c r="X44" s="346" t="s">
        <v>179</v>
      </c>
      <c r="Y44" s="44"/>
      <c r="AA44">
        <f t="shared" si="1"/>
        <v>26</v>
      </c>
    </row>
    <row r="45" spans="1:27" x14ac:dyDescent="0.25">
      <c r="A45" s="464" t="str">
        <f t="shared" ca="1" si="0"/>
        <v>IE7 / 27</v>
      </c>
      <c r="B45" s="159" t="str">
        <f ca="1">OFFSET(Sprachen!A399,0,'Informazioni generali'!$B$4-1,1,1)</f>
        <v>Norma contabile</v>
      </c>
      <c r="C45" s="457"/>
      <c r="D45" s="352"/>
      <c r="E45" s="482"/>
      <c r="F45" s="482"/>
      <c r="G45" s="482"/>
      <c r="H45" s="686"/>
      <c r="I45" s="686"/>
      <c r="J45" s="686"/>
      <c r="K45" s="686"/>
      <c r="L45" s="686"/>
      <c r="M45" s="679"/>
      <c r="N45" s="679"/>
      <c r="O45" s="679"/>
      <c r="P45" s="679"/>
      <c r="Q45" s="679"/>
      <c r="R45" s="679"/>
      <c r="S45" s="679"/>
      <c r="T45" s="679"/>
      <c r="U45" s="679"/>
      <c r="V45" s="346"/>
      <c r="W45" s="207"/>
      <c r="X45" s="346" t="s">
        <v>179</v>
      </c>
      <c r="Y45" s="44"/>
      <c r="AA45">
        <f t="shared" si="1"/>
        <v>27</v>
      </c>
    </row>
    <row r="46" spans="1:27" ht="15.5" x14ac:dyDescent="0.35">
      <c r="A46" s="483"/>
      <c r="B46" s="484"/>
      <c r="C46" s="484"/>
      <c r="D46" s="484"/>
      <c r="E46" s="484"/>
      <c r="F46" s="484"/>
      <c r="G46" s="484"/>
      <c r="H46" s="484"/>
      <c r="I46" s="484"/>
      <c r="J46" s="484"/>
      <c r="K46" s="484"/>
      <c r="L46" s="484"/>
      <c r="M46" s="484"/>
      <c r="N46" s="484"/>
      <c r="O46" s="484"/>
      <c r="P46" s="484"/>
      <c r="Q46" s="484"/>
      <c r="R46" s="484"/>
      <c r="S46" s="484"/>
      <c r="T46" s="484"/>
      <c r="U46" s="484"/>
      <c r="V46" s="484"/>
      <c r="W46" s="485"/>
      <c r="X46" s="484"/>
      <c r="Y46" s="484"/>
      <c r="Z46" s="486"/>
    </row>
    <row r="47" spans="1:27" ht="26" x14ac:dyDescent="0.25">
      <c r="A47" s="464"/>
      <c r="B47" s="487" t="str">
        <f ca="1">OFFSET(Sprachen!A400,0,'Informazioni generali'!$B$4-1,1,1)</f>
        <v>A2. Dati delle centrali</v>
      </c>
      <c r="C47" s="467"/>
      <c r="D47" s="467"/>
      <c r="E47" s="468"/>
      <c r="F47" s="468"/>
      <c r="G47" s="468"/>
      <c r="H47" s="105" t="str">
        <f ca="1">OFFSET(Sprachen!A336,0,'Informazioni generali'!$B$4-1,1,1)</f>
        <v>Centrale 1</v>
      </c>
      <c r="I47" s="105" t="str">
        <f ca="1">OFFSET(Sprachen!A337,0,'Informazioni generali'!$B$4-1,1,1)</f>
        <v>Centrale 2</v>
      </c>
      <c r="J47" s="105" t="str">
        <f ca="1">OFFSET(Sprachen!A338,0,'Informazioni generali'!$B$4-1,1,1)</f>
        <v>Centrale 3</v>
      </c>
      <c r="K47" s="105" t="str">
        <f ca="1">OFFSET(Sprachen!A339,0,'Informazioni generali'!$B$4-1,1,1)</f>
        <v>Centrale 4</v>
      </c>
      <c r="L47" s="105" t="str">
        <f ca="1">OFFSET(Sprachen!A340,0,'Informazioni generali'!$B$4-1,1,1)</f>
        <v>Centrale 5</v>
      </c>
      <c r="M47" s="105" t="str">
        <f ca="1">OFFSET(Sprachen!A341,0,'Informazioni generali'!$B$4-1,1,1)</f>
        <v>Centrale 6</v>
      </c>
      <c r="N47" s="105" t="str">
        <f ca="1">OFFSET(Sprachen!A342,0,'Informazioni generali'!$B$4-1,1,1)</f>
        <v>Centrale 7</v>
      </c>
      <c r="O47" s="105" t="str">
        <f ca="1">OFFSET(Sprachen!A343,0,'Informazioni generali'!$B$4-1,1,1)</f>
        <v>Centrale 8</v>
      </c>
      <c r="P47" s="105" t="str">
        <f ca="1">OFFSET(Sprachen!A344,0,'Informazioni generali'!$B$4-1,1,1)</f>
        <v>Centrale 9</v>
      </c>
      <c r="Q47" s="105" t="str">
        <f ca="1">OFFSET(Sprachen!A345,0,'Informazioni generali'!$B$4-1,1,1)</f>
        <v>Centrale 10</v>
      </c>
      <c r="R47" s="713" t="str">
        <f ca="1">H12</f>
        <v>Commenti UFE</v>
      </c>
      <c r="S47" s="714"/>
      <c r="T47" s="452" t="str">
        <f ca="1">M12</f>
        <v>Commenti richiedente</v>
      </c>
      <c r="U47" s="453"/>
      <c r="V47" s="454" t="str">
        <f ca="1">V12</f>
        <v>Esame plausiblità</v>
      </c>
      <c r="W47" s="454" t="str">
        <f ca="1">W12</f>
        <v>Osservazioni plausibilità</v>
      </c>
      <c r="X47" s="454" t="str">
        <f ca="1">X12</f>
        <v>Esame materiale</v>
      </c>
      <c r="Y47" s="454" t="str">
        <f ca="1">Y12</f>
        <v>Commenti esame materiale</v>
      </c>
      <c r="Z47" s="486"/>
    </row>
    <row r="48" spans="1:27" ht="81.75" customHeight="1" x14ac:dyDescent="0.25">
      <c r="A48" s="464" t="str">
        <f t="shared" ref="A48:A59" ca="1" si="2">CONCATENATE($A$2," / ",AA48)</f>
        <v>IE7 / 28</v>
      </c>
      <c r="B48" s="106" t="str">
        <f ca="1">OFFSET(Sprachen!A401,0,'Informazioni generali'!$B$4-1,1,1)</f>
        <v>Nome della centrale (o impianto singolo conformemente all'art.88 OPEn)</v>
      </c>
      <c r="C48" s="467"/>
      <c r="D48" s="488"/>
      <c r="E48" s="468"/>
      <c r="F48" s="468"/>
      <c r="G48" s="468"/>
      <c r="H48" s="489" t="str">
        <f ca="1">IFERROR(IF($D$5="Nein","-",VLOOKUP(H$47,Input_prod_e!$A$10:$AA$19,HLOOKUP($A$2,Input_prod_e!$C$5:$AS$6,2,FALSE)+2,FALSE)),"")</f>
        <v/>
      </c>
      <c r="I48" s="489" t="str">
        <f ca="1">IFERROR(IF($D$5="Nein","-",VLOOKUP(I$47,Input_prod_e!$A$10:$AA$19,HLOOKUP($A$2,Input_prod_e!$C$5:$AS$6,2,FALSE)+2,FALSE)),"")</f>
        <v/>
      </c>
      <c r="J48" s="489" t="str">
        <f ca="1">IFERROR(IF($D$5="Nein","-",VLOOKUP(J$47,Input_prod_e!$A$10:$AA$19,HLOOKUP($A$2,Input_prod_e!$C$5:$AS$6,2,FALSE)+2,FALSE)),"")</f>
        <v/>
      </c>
      <c r="K48" s="489" t="str">
        <f ca="1">IFERROR(IF($D$5="Nein","-",VLOOKUP(K$47,Input_prod_e!$A$10:$AA$19,HLOOKUP($A$2,Input_prod_e!$C$5:$AS$6,2,FALSE)+2,FALSE)),"")</f>
        <v/>
      </c>
      <c r="L48" s="489" t="str">
        <f ca="1">IFERROR(IF($D$5="Nein","-",VLOOKUP(L$47,Input_prod_e!$A$10:$AA$19,HLOOKUP($A$2,Input_prod_e!$C$5:$AS$6,2,FALSE)+2,FALSE)),"")</f>
        <v/>
      </c>
      <c r="M48" s="489" t="str">
        <f ca="1">IFERROR(IF($D$5="Nein","-",VLOOKUP(M$47,Input_prod_e!$A$10:$AA$19,HLOOKUP($A$2,Input_prod_e!$C$5:$AS$6,2,FALSE)+2,FALSE)),"")</f>
        <v/>
      </c>
      <c r="N48" s="489" t="str">
        <f ca="1">IFERROR(IF($D$5="Nein","-",VLOOKUP(N$47,Input_prod_e!$A$10:$AA$19,HLOOKUP($A$2,Input_prod_e!$C$5:$AS$6,2,FALSE)+2,FALSE)),"")</f>
        <v/>
      </c>
      <c r="O48" s="489" t="str">
        <f ca="1">IFERROR(IF($D$5="Nein","-",VLOOKUP(O$47,Input_prod_e!$A$10:$AA$19,HLOOKUP($A$2,Input_prod_e!$C$5:$AS$6,2,FALSE)+2,FALSE)),"")</f>
        <v/>
      </c>
      <c r="P48" s="489" t="str">
        <f ca="1">IFERROR(IF($D$5="Nein","-",VLOOKUP(P$47,Input_prod_e!$A$10:$AA$19,HLOOKUP($A$2,Input_prod_e!$C$5:$AS$6,2,FALSE)+2,FALSE)),"")</f>
        <v/>
      </c>
      <c r="Q48" s="489" t="str">
        <f ca="1">IFERROR(IF($D$5="Nein","-",VLOOKUP(Q$47,Input_prod_e!$A$10:$AA$19,HLOOKUP($A$2,Input_prod_e!$C$5:$AS$6,2,FALSE)+2,FALSE)),"")</f>
        <v/>
      </c>
      <c r="R48" s="567" t="str">
        <f ca="1">OFFSET(Sprachen!A496,0,'Informazioni generali'!$B$4-1,1,1)</f>
        <v>Allegare alla domanda contratto che attesta il diritto di utilizzazione.
Qualora né concessione né diritto acquisito, specificare nei commenti.</v>
      </c>
      <c r="S48" s="568"/>
      <c r="T48" s="675"/>
      <c r="U48" s="676"/>
      <c r="V48" s="346"/>
      <c r="W48" s="207"/>
      <c r="X48" s="346" t="s">
        <v>179</v>
      </c>
      <c r="Y48" s="44"/>
      <c r="Z48" s="486"/>
      <c r="AA48">
        <f>+AA45+1</f>
        <v>28</v>
      </c>
    </row>
    <row r="49" spans="1:27" x14ac:dyDescent="0.25">
      <c r="A49" s="464" t="str">
        <f t="shared" ca="1" si="2"/>
        <v>IE7 / 29</v>
      </c>
      <c r="B49" s="98" t="str">
        <f ca="1">OFFSET(Sprachen!A402,0,'Informazioni generali'!$B$4-1,1,1)</f>
        <v>N. centrale sulla WASTA</v>
      </c>
      <c r="C49" s="467"/>
      <c r="D49" s="488"/>
      <c r="E49" s="468"/>
      <c r="F49" s="468"/>
      <c r="G49" s="468"/>
      <c r="H49" s="113"/>
      <c r="I49" s="113"/>
      <c r="J49" s="113"/>
      <c r="K49" s="113"/>
      <c r="L49" s="113"/>
      <c r="M49" s="113"/>
      <c r="N49" s="353"/>
      <c r="O49" s="353"/>
      <c r="P49" s="353"/>
      <c r="Q49" s="353"/>
      <c r="R49" s="678"/>
      <c r="S49" s="659"/>
      <c r="T49" s="675"/>
      <c r="U49" s="676"/>
      <c r="V49" s="346"/>
      <c r="W49" s="207"/>
      <c r="X49" s="346" t="s">
        <v>179</v>
      </c>
      <c r="Y49" s="44"/>
      <c r="Z49" s="486"/>
      <c r="AA49">
        <f>+AA48+1</f>
        <v>29</v>
      </c>
    </row>
    <row r="50" spans="1:27" ht="25" x14ac:dyDescent="0.25">
      <c r="A50" s="464" t="str">
        <f t="shared" ca="1" si="2"/>
        <v>IE7 / 30</v>
      </c>
      <c r="B50" s="98" t="str">
        <f ca="1">OFFSET(Sprachen!A403,0,'Informazioni generali'!$B$4-1,1,1)</f>
        <v>Collegamento sul piano idraulico e ottimizzazione congiunta disponibili</v>
      </c>
      <c r="C50" s="467" t="str">
        <f ca="1">OFFSET(Sprachen!A404,0,'Informazioni generali'!$B$4-1,1,1)</f>
        <v>[Si/No]</v>
      </c>
      <c r="D50" s="490"/>
      <c r="E50" s="491"/>
      <c r="F50" s="491"/>
      <c r="G50" s="491"/>
      <c r="H50" s="354"/>
      <c r="I50" s="354"/>
      <c r="J50" s="354"/>
      <c r="K50" s="354"/>
      <c r="L50" s="354"/>
      <c r="M50" s="354"/>
      <c r="N50" s="354"/>
      <c r="O50" s="354"/>
      <c r="P50" s="354"/>
      <c r="Q50" s="354"/>
      <c r="R50" s="687" t="str">
        <f ca="1">OFFSET(Sprachen!A497,0,'Informazioni generali'!$B$4-1,1,1)</f>
        <v>Allegare planimetria dell'impianto</v>
      </c>
      <c r="S50" s="688"/>
      <c r="T50" s="675"/>
      <c r="U50" s="676"/>
      <c r="V50" s="346"/>
      <c r="W50" s="207"/>
      <c r="X50" s="346" t="s">
        <v>179</v>
      </c>
      <c r="Y50" s="492"/>
      <c r="Z50" s="486"/>
      <c r="AA50">
        <f t="shared" ref="AA50:AA57" si="3">+AA49+1</f>
        <v>30</v>
      </c>
    </row>
    <row r="51" spans="1:27" x14ac:dyDescent="0.25">
      <c r="A51" s="464" t="str">
        <f t="shared" ca="1" si="2"/>
        <v>IE7 / 31</v>
      </c>
      <c r="B51" s="98" t="str">
        <f ca="1">OFFSET(Sprachen!A405,0,'Informazioni generali'!$B$4-1,1,1)</f>
        <v>Potenza meccanica lorda media</v>
      </c>
      <c r="C51" s="467" t="s">
        <v>6</v>
      </c>
      <c r="D51" s="101">
        <f>SUMIF($H$50:$Q$50,"Ja",H51:Q51)+SUMIF($H$50:$Q$50,"Oui",H51:Q51)+SUMIF($H$50:$Q$50,"Si",H51:Q51)</f>
        <v>0</v>
      </c>
      <c r="E51" s="240"/>
      <c r="F51" s="240"/>
      <c r="G51" s="240"/>
      <c r="H51" s="428"/>
      <c r="I51" s="428"/>
      <c r="J51" s="428"/>
      <c r="K51" s="428"/>
      <c r="L51" s="428"/>
      <c r="M51" s="428"/>
      <c r="N51" s="428"/>
      <c r="O51" s="428"/>
      <c r="P51" s="428"/>
      <c r="Q51" s="428"/>
      <c r="R51" s="678"/>
      <c r="S51" s="659"/>
      <c r="T51" s="675"/>
      <c r="U51" s="676"/>
      <c r="V51" s="346"/>
      <c r="W51" s="207"/>
      <c r="X51" s="346" t="s">
        <v>179</v>
      </c>
      <c r="Y51" s="492" t="s">
        <v>179</v>
      </c>
      <c r="Z51" s="486"/>
      <c r="AA51">
        <f t="shared" si="3"/>
        <v>31</v>
      </c>
    </row>
    <row r="52" spans="1:27" x14ac:dyDescent="0.25">
      <c r="A52" s="464" t="str">
        <f t="shared" ca="1" si="2"/>
        <v>IE7 / 32</v>
      </c>
      <c r="B52" s="98" t="str">
        <f ca="1">OFFSET(Sprachen!A406,0,'Informazioni generali'!$B$4-1,1,1)</f>
        <v>Potenza installata delle turbine</v>
      </c>
      <c r="C52" s="467" t="s">
        <v>6</v>
      </c>
      <c r="D52" s="101">
        <f>SUMIF($H$50:$Q$50,"Ja",H52:Q52)+SUMIF($H$50:$Q$50,"Oui",H52:Q52)+SUMIF($H$50:$Q$50,"Si",H52:Q52)</f>
        <v>0</v>
      </c>
      <c r="E52" s="240"/>
      <c r="F52" s="240"/>
      <c r="G52" s="240"/>
      <c r="H52" s="428"/>
      <c r="I52" s="428"/>
      <c r="J52" s="428"/>
      <c r="K52" s="428"/>
      <c r="L52" s="428"/>
      <c r="M52" s="428"/>
      <c r="N52" s="428"/>
      <c r="O52" s="428"/>
      <c r="P52" s="428"/>
      <c r="Q52" s="428"/>
      <c r="R52" s="678"/>
      <c r="S52" s="659"/>
      <c r="T52" s="675"/>
      <c r="U52" s="676"/>
      <c r="V52" s="346"/>
      <c r="W52" s="207"/>
      <c r="X52" s="346" t="s">
        <v>179</v>
      </c>
      <c r="Y52" s="44"/>
      <c r="Z52" s="486"/>
      <c r="AA52">
        <f t="shared" si="3"/>
        <v>32</v>
      </c>
    </row>
    <row r="53" spans="1:27" x14ac:dyDescent="0.25">
      <c r="A53" s="464" t="str">
        <f t="shared" ca="1" si="2"/>
        <v>IE7 / 33</v>
      </c>
      <c r="B53" s="98" t="str">
        <f ca="1">OFFSET(Sprachen!A407,0,'Informazioni generali'!$B$4-1,1,1)</f>
        <v>Potenza massima erogata dal generatore</v>
      </c>
      <c r="C53" s="467" t="s">
        <v>6</v>
      </c>
      <c r="D53" s="101">
        <f>SUMIF($H$50:$Q$50,"Ja",H53:Q53)+SUMIF($H$50:$Q$50,"Oui",H53:Q53)+SUMIF($H$50:$Q$50,"Si",H53:Q53)</f>
        <v>0</v>
      </c>
      <c r="E53" s="240"/>
      <c r="F53" s="240"/>
      <c r="G53" s="240"/>
      <c r="H53" s="428"/>
      <c r="I53" s="428"/>
      <c r="J53" s="428"/>
      <c r="K53" s="428"/>
      <c r="L53" s="428"/>
      <c r="M53" s="428"/>
      <c r="N53" s="428"/>
      <c r="O53" s="428"/>
      <c r="P53" s="428"/>
      <c r="Q53" s="428"/>
      <c r="R53" s="678"/>
      <c r="S53" s="659"/>
      <c r="T53" s="675"/>
      <c r="U53" s="676"/>
      <c r="V53" s="346"/>
      <c r="W53" s="207"/>
      <c r="X53" s="346" t="s">
        <v>179</v>
      </c>
      <c r="Y53" s="44"/>
      <c r="Z53" s="486"/>
      <c r="AA53">
        <f t="shared" si="3"/>
        <v>33</v>
      </c>
    </row>
    <row r="54" spans="1:27" ht="31.5" customHeight="1" x14ac:dyDescent="0.25">
      <c r="A54" s="464" t="str">
        <f t="shared" ca="1" si="2"/>
        <v>IE7 / 34</v>
      </c>
      <c r="B54" s="98" t="str">
        <f ca="1">OFFSET(Sprachen!A408,0,'Informazioni generali'!$B$4-1,1,1)</f>
        <v>Produzione netta di tutte le centrali</v>
      </c>
      <c r="C54" s="467" t="s">
        <v>8</v>
      </c>
      <c r="D54" s="102">
        <f ca="1">IFERROR(SUM(H54:Q54),"")</f>
        <v>0</v>
      </c>
      <c r="E54" s="244"/>
      <c r="F54" s="244"/>
      <c r="G54" s="244"/>
      <c r="H54" s="108" t="str">
        <f ca="1">IFERROR(IF($D$5="Nein/Non/No","-",VLOOKUP(H$47,Input_prod_e!$A$21:$AA$30,HLOOKUP($A$2,Input_prod_e!$C$5:$AS$6,2,FALSE)+2,FALSE)),"")</f>
        <v/>
      </c>
      <c r="I54" s="108" t="str">
        <f ca="1">IFERROR(IF($D$5="Nein/Non/No","-",VLOOKUP(I$47,Input_prod_e!$A$21:$AA$30,HLOOKUP($A$2,Input_prod_e!$C$5:$AS$6,2,FALSE)+2,FALSE)),"")</f>
        <v/>
      </c>
      <c r="J54" s="108" t="str">
        <f ca="1">IFERROR(IF($D$5="Nein/Non/No","-",VLOOKUP(J$47,Input_prod_e!$A$21:$AA$30,HLOOKUP($A$2,Input_prod_e!$C$5:$AS$6,2,FALSE)+2,FALSE)),"")</f>
        <v/>
      </c>
      <c r="K54" s="108" t="str">
        <f ca="1">IFERROR(IF($D$5="Nein/Non/No","-",VLOOKUP(K$47,Input_prod_e!$A$21:$AA$30,HLOOKUP($A$2,Input_prod_e!$C$5:$AS$6,2,FALSE)+2,FALSE)),"")</f>
        <v/>
      </c>
      <c r="L54" s="108" t="str">
        <f ca="1">IFERROR(IF($D$5="Nein/Non/No","-",VLOOKUP(L$47,Input_prod_e!$A$21:$AA$30,HLOOKUP($A$2,Input_prod_e!$C$5:$AS$6,2,FALSE)+2,FALSE)),"")</f>
        <v/>
      </c>
      <c r="M54" s="108" t="str">
        <f ca="1">IFERROR(IF($D$5="Nein/Non/No","-",VLOOKUP(M$47,Input_prod_e!$A$21:$AA$30,HLOOKUP($A$2,Input_prod_e!$C$5:$AS$6,2,FALSE)+2,FALSE)),"")</f>
        <v/>
      </c>
      <c r="N54" s="108" t="str">
        <f ca="1">IFERROR(IF($D$5="Nein/Non/No","-",VLOOKUP(N$47,Input_prod_e!$A$21:$AA$30,HLOOKUP($A$2,Input_prod_e!$C$5:$AS$6,2,FALSE)+2,FALSE)),"")</f>
        <v/>
      </c>
      <c r="O54" s="108" t="str">
        <f ca="1">IFERROR(IF($D$5="Nein/Non/No","-",VLOOKUP(O$47,Input_prod_e!$A$21:$AA$30,HLOOKUP($A$2,Input_prod_e!$C$5:$AS$6,2,FALSE)+2,FALSE)),"")</f>
        <v/>
      </c>
      <c r="P54" s="108" t="str">
        <f ca="1">IFERROR(IF($D$5="Nein/Non/No","-",VLOOKUP(P$47,Input_prod_e!$A$21:$AA$30,HLOOKUP($A$2,Input_prod_e!$C$5:$AS$6,2,FALSE)+2,FALSE)),"")</f>
        <v/>
      </c>
      <c r="Q54" s="108" t="str">
        <f ca="1">IFERROR(IF($D$5="Nein/Non/No","-",VLOOKUP(Q$47,Input_prod_e!$A$21:$AA$30,HLOOKUP($A$2,Input_prod_e!$C$5:$AS$6,2,FALSE)+2,FALSE)),"")</f>
        <v/>
      </c>
      <c r="R54" s="574" t="str">
        <f ca="1">OFFSET(Sprachen!A498,0,'Informazioni generali'!$B$4-1,1,1)</f>
        <v>Prendere in considerazione soltanto gli impianti con collegamento sul piano idraulico e ottimizzati congiuntamente</v>
      </c>
      <c r="S54" s="576"/>
      <c r="T54" s="586"/>
      <c r="U54" s="586"/>
      <c r="V54" s="493"/>
      <c r="W54" s="209"/>
      <c r="X54" s="493"/>
      <c r="Y54" s="494"/>
      <c r="Z54" s="486"/>
      <c r="AA54">
        <f t="shared" si="3"/>
        <v>34</v>
      </c>
    </row>
    <row r="55" spans="1:27" ht="31.5" customHeight="1" x14ac:dyDescent="0.25">
      <c r="A55" s="464" t="str">
        <f t="shared" ca="1" si="2"/>
        <v>IE7 / 35</v>
      </c>
      <c r="B55" s="98" t="str">
        <f ca="1">OFFSET(Sprachen!A409,0,'Informazioni generali'!$B$4-1,1,1)</f>
        <v>Produzione netta degli impianti con collegamento sul piano idraulico e ottimizzati congiuntamente</v>
      </c>
      <c r="C55" s="467" t="s">
        <v>8</v>
      </c>
      <c r="D55" s="102">
        <f>SUM(H55:Q55)</f>
        <v>0</v>
      </c>
      <c r="E55" s="244"/>
      <c r="F55" s="244"/>
      <c r="G55" s="244"/>
      <c r="H55" s="108">
        <f>+IF(H50="Ja",H54,0)+IF(H50="Oui",H54,0)+IF(H50="Si",H54,0)</f>
        <v>0</v>
      </c>
      <c r="I55" s="108">
        <f t="shared" ref="I55:Q55" si="4">+IF(I50="Ja",I54,0)+IF(I50="Oui",I54,0)+IF(I50="Si",I54,0)</f>
        <v>0</v>
      </c>
      <c r="J55" s="108">
        <f t="shared" si="4"/>
        <v>0</v>
      </c>
      <c r="K55" s="108">
        <f t="shared" si="4"/>
        <v>0</v>
      </c>
      <c r="L55" s="108">
        <f t="shared" si="4"/>
        <v>0</v>
      </c>
      <c r="M55" s="108">
        <f t="shared" si="4"/>
        <v>0</v>
      </c>
      <c r="N55" s="108">
        <f t="shared" si="4"/>
        <v>0</v>
      </c>
      <c r="O55" s="108">
        <f t="shared" si="4"/>
        <v>0</v>
      </c>
      <c r="P55" s="108">
        <f t="shared" si="4"/>
        <v>0</v>
      </c>
      <c r="Q55" s="108">
        <f t="shared" si="4"/>
        <v>0</v>
      </c>
      <c r="R55" s="570"/>
      <c r="S55" s="572"/>
      <c r="T55" s="586"/>
      <c r="U55" s="586"/>
      <c r="V55" s="493"/>
      <c r="W55" s="209"/>
      <c r="X55" s="493"/>
      <c r="Y55" s="494"/>
      <c r="Z55" s="486"/>
      <c r="AA55">
        <f t="shared" si="3"/>
        <v>35</v>
      </c>
    </row>
    <row r="56" spans="1:27" x14ac:dyDescent="0.25">
      <c r="A56" s="464" t="str">
        <f t="shared" ca="1" si="2"/>
        <v>IE7 / 36</v>
      </c>
      <c r="B56" s="98" t="str">
        <f ca="1">OFFSET(Sprachen!A410,0,'Informazioni generali'!$B$4-1,1,1)</f>
        <v>Diritto a RU/RIC</v>
      </c>
      <c r="C56" s="467" t="str">
        <f ca="1">OFFSET(Sprachen!A404,0,'Informazioni generali'!$B$4-1,1,1)</f>
        <v>[Si/No]</v>
      </c>
      <c r="D56" s="495">
        <f>IF(COUNTIF(H56:Q56,"Ja")&gt;0,COUNTIF(H56:Q56,"Ja"),0)</f>
        <v>0</v>
      </c>
      <c r="E56" s="496"/>
      <c r="F56" s="496"/>
      <c r="G56" s="496"/>
      <c r="H56" s="354"/>
      <c r="I56" s="354"/>
      <c r="J56" s="354"/>
      <c r="K56" s="354"/>
      <c r="L56" s="354"/>
      <c r="M56" s="354"/>
      <c r="N56" s="354"/>
      <c r="O56" s="354"/>
      <c r="P56" s="354"/>
      <c r="Q56" s="354"/>
      <c r="R56" s="687"/>
      <c r="S56" s="688"/>
      <c r="T56" s="675"/>
      <c r="U56" s="676"/>
      <c r="V56" s="346"/>
      <c r="W56" s="207"/>
      <c r="X56" s="346" t="s">
        <v>179</v>
      </c>
      <c r="Y56" s="492" t="s">
        <v>179</v>
      </c>
      <c r="Z56" s="486"/>
      <c r="AA56">
        <f t="shared" si="3"/>
        <v>36</v>
      </c>
    </row>
    <row r="57" spans="1:27" x14ac:dyDescent="0.25">
      <c r="A57" s="464" t="str">
        <f t="shared" ca="1" si="2"/>
        <v>IE7 / 37</v>
      </c>
      <c r="B57" s="98" t="str">
        <f ca="1">OFFSET(Sprachen!A411,0,'Informazioni generali'!$B$4-1,1,1)</f>
        <v>Ricavi da RU/RIC anno</v>
      </c>
      <c r="C57" s="467" t="s">
        <v>24</v>
      </c>
      <c r="D57" s="497">
        <f>SUMIF(H50:Q50,"Ja",H57:Q57)+SUMIF(H50:Q50,"Oui",H57:Q57)+SUMIF(H50:Q50,"Si",H57:Q57)</f>
        <v>0</v>
      </c>
      <c r="E57" s="245"/>
      <c r="F57" s="245"/>
      <c r="G57" s="245"/>
      <c r="H57" s="429"/>
      <c r="I57" s="429"/>
      <c r="J57" s="429"/>
      <c r="K57" s="429"/>
      <c r="L57" s="429"/>
      <c r="M57" s="429"/>
      <c r="N57" s="429"/>
      <c r="O57" s="429"/>
      <c r="P57" s="429"/>
      <c r="Q57" s="429"/>
      <c r="R57" s="678"/>
      <c r="S57" s="659"/>
      <c r="T57" s="675"/>
      <c r="U57" s="676"/>
      <c r="V57" s="346"/>
      <c r="W57" s="207"/>
      <c r="X57" s="346" t="s">
        <v>179</v>
      </c>
      <c r="Y57" s="492" t="s">
        <v>179</v>
      </c>
      <c r="Z57" s="486"/>
      <c r="AA57">
        <f t="shared" si="3"/>
        <v>37</v>
      </c>
    </row>
    <row r="58" spans="1:27" ht="25" x14ac:dyDescent="0.25">
      <c r="A58" s="464" t="str">
        <f t="shared" ca="1" si="2"/>
        <v>IE7 / 39</v>
      </c>
      <c r="B58" s="98" t="str">
        <f ca="1">OFFSET(Sprachen!A412,0,'Informazioni generali'!$B$4-1,1,1)</f>
        <v>Ricavi dall'indennizzo per risanamenti secondo la legge sulla protezione delle acque</v>
      </c>
      <c r="C58" s="457" t="s">
        <v>24</v>
      </c>
      <c r="D58" s="497">
        <f>SUMIF($H$50:$Q$50,"Ja",H58:Q58)+SUMIF($H$50:$Q$50,"Oui",H58:Q58)+SUMIF($H$50:$Q$50,"Si",H58:Q58)</f>
        <v>0</v>
      </c>
      <c r="E58" s="245"/>
      <c r="F58" s="245"/>
      <c r="G58" s="245"/>
      <c r="H58" s="429"/>
      <c r="I58" s="429"/>
      <c r="J58" s="429"/>
      <c r="K58" s="429"/>
      <c r="L58" s="429"/>
      <c r="M58" s="429"/>
      <c r="N58" s="429"/>
      <c r="O58" s="429"/>
      <c r="P58" s="429"/>
      <c r="Q58" s="429"/>
      <c r="R58" s="656"/>
      <c r="S58" s="658"/>
      <c r="T58" s="675"/>
      <c r="U58" s="676"/>
      <c r="V58" s="346"/>
      <c r="W58" s="207"/>
      <c r="X58" s="346" t="s">
        <v>179</v>
      </c>
      <c r="Y58" s="492" t="s">
        <v>179</v>
      </c>
      <c r="Z58" s="486"/>
      <c r="AA58">
        <v>39</v>
      </c>
    </row>
    <row r="59" spans="1:27" ht="25" x14ac:dyDescent="0.25">
      <c r="A59" s="464" t="str">
        <f t="shared" ca="1" si="2"/>
        <v>IE7 / 41</v>
      </c>
      <c r="B59" s="98" t="str">
        <f ca="1">OFFSET(Sprachen!A413,0,'Informazioni generali'!$B$4-1,1,1)</f>
        <v>Ricavi da altre misure di sostegno da parte degli enti pubblici</v>
      </c>
      <c r="C59" s="457" t="s">
        <v>24</v>
      </c>
      <c r="D59" s="497">
        <f>SUMIF(H50:Q50,"Ja",H59:Q59)+SUMIF(H50:Q50,"Qui",H59:Q59)+SUMIF(H50:Q50,"Si",H59:Q59)</f>
        <v>0</v>
      </c>
      <c r="E59" s="245"/>
      <c r="F59" s="245"/>
      <c r="G59" s="245"/>
      <c r="H59" s="429"/>
      <c r="I59" s="429"/>
      <c r="J59" s="429"/>
      <c r="K59" s="429"/>
      <c r="L59" s="429"/>
      <c r="M59" s="429"/>
      <c r="N59" s="429"/>
      <c r="O59" s="429"/>
      <c r="P59" s="429"/>
      <c r="Q59" s="429"/>
      <c r="R59" s="656"/>
      <c r="S59" s="658"/>
      <c r="T59" s="675"/>
      <c r="U59" s="676"/>
      <c r="V59" s="346"/>
      <c r="W59" s="207"/>
      <c r="X59" s="346" t="s">
        <v>179</v>
      </c>
      <c r="Y59" s="44"/>
      <c r="Z59" s="486"/>
      <c r="AA59">
        <v>41</v>
      </c>
    </row>
    <row r="60" spans="1:27" ht="15.5" x14ac:dyDescent="0.35">
      <c r="A60" s="483"/>
      <c r="B60" s="484"/>
      <c r="C60" s="484"/>
      <c r="D60" s="484"/>
      <c r="E60" s="484"/>
      <c r="F60" s="484"/>
      <c r="G60" s="484"/>
      <c r="H60" s="484"/>
      <c r="I60" s="484"/>
      <c r="J60" s="484"/>
      <c r="K60" s="484"/>
      <c r="L60" s="484"/>
      <c r="M60" s="484"/>
      <c r="N60" s="484"/>
      <c r="O60" s="484"/>
      <c r="P60" s="484"/>
      <c r="Q60" s="484"/>
      <c r="R60" s="484"/>
      <c r="S60" s="484"/>
      <c r="T60" s="484"/>
      <c r="U60" s="484"/>
      <c r="V60" s="484"/>
      <c r="W60" s="485"/>
      <c r="X60" s="484"/>
      <c r="Y60" s="484"/>
      <c r="Z60" s="486"/>
    </row>
    <row r="61" spans="1:27" ht="26" x14ac:dyDescent="0.3">
      <c r="A61" s="498" t="str">
        <f ca="1">OFFSET(Sprachen!A414,0,'Informazioni generali'!$B$4-1,1,1)</f>
        <v>B. Costi di produzione</v>
      </c>
      <c r="B61" s="498"/>
      <c r="C61" s="465"/>
      <c r="D61" s="499"/>
      <c r="E61" s="500"/>
      <c r="F61" s="500"/>
      <c r="G61" s="500"/>
      <c r="H61" s="674" t="str">
        <f ca="1">R47</f>
        <v>Commenti UFE</v>
      </c>
      <c r="I61" s="674"/>
      <c r="J61" s="674"/>
      <c r="K61" s="674"/>
      <c r="L61" s="674"/>
      <c r="M61" s="740" t="str">
        <f ca="1">T47</f>
        <v>Commenti richiedente</v>
      </c>
      <c r="N61" s="741"/>
      <c r="O61" s="741"/>
      <c r="P61" s="741"/>
      <c r="Q61" s="741"/>
      <c r="R61" s="741"/>
      <c r="S61" s="741"/>
      <c r="T61" s="741"/>
      <c r="U61" s="742"/>
      <c r="V61" s="454" t="str">
        <f ca="1">V47</f>
        <v>Esame plausiblità</v>
      </c>
      <c r="W61" s="454" t="str">
        <f ca="1">W47</f>
        <v>Osservazioni plausibilità</v>
      </c>
      <c r="X61" s="454" t="str">
        <f ca="1">X47</f>
        <v>Esame materiale</v>
      </c>
      <c r="Y61" s="454" t="str">
        <f ca="1">Y47</f>
        <v>Commenti esame materiale</v>
      </c>
    </row>
    <row r="62" spans="1:27" ht="27.75" customHeight="1" x14ac:dyDescent="0.25">
      <c r="A62" s="464"/>
      <c r="B62" s="501" t="str">
        <f ca="1">OFFSET(Sprachen!A415,0,'Informazioni generali'!$B$4-1,1,1)</f>
        <v>B 1. Costi e ricavi d'esercizio</v>
      </c>
      <c r="C62" s="467"/>
      <c r="D62" s="467"/>
      <c r="E62" s="502"/>
      <c r="F62" s="502"/>
      <c r="G62" s="502"/>
      <c r="H62" s="590"/>
      <c r="I62" s="590"/>
      <c r="J62" s="590"/>
      <c r="K62" s="590"/>
      <c r="L62" s="590"/>
      <c r="M62" s="663"/>
      <c r="N62" s="663"/>
      <c r="O62" s="663"/>
      <c r="P62" s="663"/>
      <c r="Q62" s="663"/>
      <c r="R62" s="663"/>
      <c r="S62" s="663"/>
      <c r="T62" s="663"/>
      <c r="U62" s="663"/>
      <c r="V62" s="346"/>
      <c r="W62" s="207"/>
      <c r="X62" s="346" t="s">
        <v>179</v>
      </c>
      <c r="Y62" s="472" t="s">
        <v>179</v>
      </c>
    </row>
    <row r="63" spans="1:27" ht="25" x14ac:dyDescent="0.25">
      <c r="A63" s="464" t="str">
        <f t="shared" ref="A63:A72" ca="1" si="5">CONCATENATE($A$2," / ",AA63)</f>
        <v>IE7 / 42</v>
      </c>
      <c r="B63" s="98" t="str">
        <f ca="1">OFFSET(Sprachen!A416,0,'Informazioni generali'!$B$4-1,1,1)</f>
        <v>Somma subventioni/remunerazioni degli enti pubblici</v>
      </c>
      <c r="C63" s="467"/>
      <c r="D63" s="503">
        <f>D59+D57</f>
        <v>0</v>
      </c>
      <c r="E63" s="504"/>
      <c r="F63" s="504"/>
      <c r="G63" s="504"/>
      <c r="H63" s="705"/>
      <c r="I63" s="602"/>
      <c r="J63" s="602"/>
      <c r="K63" s="602"/>
      <c r="L63" s="706"/>
      <c r="M63" s="707"/>
      <c r="N63" s="708"/>
      <c r="O63" s="708"/>
      <c r="P63" s="708"/>
      <c r="Q63" s="708"/>
      <c r="R63" s="708"/>
      <c r="S63" s="708"/>
      <c r="T63" s="708"/>
      <c r="U63" s="709"/>
      <c r="V63" s="346"/>
      <c r="W63" s="207"/>
      <c r="X63" s="346" t="s">
        <v>179</v>
      </c>
      <c r="Y63" s="472" t="s">
        <v>179</v>
      </c>
      <c r="AA63">
        <v>42</v>
      </c>
    </row>
    <row r="64" spans="1:27" ht="33" customHeight="1" x14ac:dyDescent="0.25">
      <c r="A64" s="464" t="str">
        <f t="shared" ca="1" si="5"/>
        <v>IE7 / 43</v>
      </c>
      <c r="B64" s="98" t="str">
        <f ca="1">OFFSET(Sprachen!A417,0,'Informazioni generali'!$B$4-1,1,1)</f>
        <v>Altri ricavi d'esercizio (senza sostegni)</v>
      </c>
      <c r="C64" s="105" t="s">
        <v>24</v>
      </c>
      <c r="D64" s="116"/>
      <c r="E64" s="505"/>
      <c r="F64" s="505"/>
      <c r="G64" s="505"/>
      <c r="H64" s="717" t="str">
        <f ca="1">CONCATENATE(OFFSET(Sprachen!A500,0,'Informazioni generali'!$B$4-1,1,1)," 5.",A2,".7")</f>
        <v>Conformemente alla direttiva dell'UFE sui costi d'esercizio e del capitale computabili 5.IE7.7</v>
      </c>
      <c r="I64" s="582"/>
      <c r="J64" s="582"/>
      <c r="K64" s="582"/>
      <c r="L64" s="718"/>
      <c r="M64" s="663"/>
      <c r="N64" s="663"/>
      <c r="O64" s="663"/>
      <c r="P64" s="663"/>
      <c r="Q64" s="663"/>
      <c r="R64" s="663"/>
      <c r="S64" s="663"/>
      <c r="T64" s="663"/>
      <c r="U64" s="663"/>
      <c r="V64" s="346"/>
      <c r="W64" s="207"/>
      <c r="X64" s="346" t="s">
        <v>179</v>
      </c>
      <c r="Y64" s="472" t="s">
        <v>179</v>
      </c>
      <c r="AA64">
        <v>43</v>
      </c>
    </row>
    <row r="65" spans="1:27" x14ac:dyDescent="0.25">
      <c r="A65" s="464" t="str">
        <f t="shared" ca="1" si="5"/>
        <v>IE7 / 44</v>
      </c>
      <c r="B65" s="98" t="str">
        <f ca="1">OFFSET(Sprachen!A418,0,'Informazioni generali'!$B$4-1,1,1)</f>
        <v>Attivazione di prestazioni proprie</v>
      </c>
      <c r="C65" s="105" t="s">
        <v>24</v>
      </c>
      <c r="D65" s="116"/>
      <c r="E65" s="252"/>
      <c r="F65" s="252"/>
      <c r="G65" s="252"/>
      <c r="H65" s="717"/>
      <c r="I65" s="582"/>
      <c r="J65" s="582"/>
      <c r="K65" s="582"/>
      <c r="L65" s="718"/>
      <c r="M65" s="663"/>
      <c r="N65" s="663"/>
      <c r="O65" s="663"/>
      <c r="P65" s="663"/>
      <c r="Q65" s="663"/>
      <c r="R65" s="663"/>
      <c r="S65" s="663"/>
      <c r="T65" s="663"/>
      <c r="U65" s="663"/>
      <c r="V65" s="346"/>
      <c r="W65" s="207"/>
      <c r="X65" s="346" t="s">
        <v>179</v>
      </c>
      <c r="Y65" s="472" t="s">
        <v>179</v>
      </c>
      <c r="AA65">
        <f t="shared" ref="AA65:AA72" si="6">AA64+1</f>
        <v>44</v>
      </c>
    </row>
    <row r="66" spans="1:27" ht="12.75" customHeight="1" x14ac:dyDescent="0.25">
      <c r="A66" s="464" t="str">
        <f t="shared" ca="1" si="5"/>
        <v>IE7 / 45</v>
      </c>
      <c r="B66" s="98" t="str">
        <f ca="1">OFFSET(Sprachen!A419,0,'Informazioni generali'!$B$4-1,1,1)</f>
        <v>Energia di pompaggio</v>
      </c>
      <c r="C66" s="105" t="s">
        <v>8</v>
      </c>
      <c r="D66" s="506" t="str">
        <f ca="1">IFERROR(IF($D$5="Nein/Non/No","-",INDIRECT(CONCATENATE(Input_prod_e!$A$2,"!")&amp;CONCATENATE(MID("CDEFGHIJKLMNOPQRSTUVWXYZ",HLOOKUP($A$2,Input_prod_e!$C$5:$AS$6,2,FALSE),1),"55"))),"")</f>
        <v/>
      </c>
      <c r="E66" s="242"/>
      <c r="F66" s="242"/>
      <c r="G66" s="242"/>
      <c r="H66" s="680" t="s">
        <v>597</v>
      </c>
      <c r="I66" s="680"/>
      <c r="J66" s="680"/>
      <c r="K66" s="680"/>
      <c r="L66" s="681"/>
      <c r="M66" s="663"/>
      <c r="N66" s="663"/>
      <c r="O66" s="663"/>
      <c r="P66" s="663"/>
      <c r="Q66" s="663"/>
      <c r="R66" s="663"/>
      <c r="S66" s="663"/>
      <c r="T66" s="663"/>
      <c r="U66" s="663"/>
      <c r="V66" s="346"/>
      <c r="W66" s="207"/>
      <c r="X66" s="346" t="s">
        <v>179</v>
      </c>
      <c r="Y66" s="472" t="s">
        <v>179</v>
      </c>
      <c r="AA66">
        <f t="shared" si="6"/>
        <v>45</v>
      </c>
    </row>
    <row r="67" spans="1:27" ht="25" x14ac:dyDescent="0.25">
      <c r="A67" s="464" t="str">
        <f t="shared" ca="1" si="5"/>
        <v>IE7 / 46</v>
      </c>
      <c r="B67" s="98" t="str">
        <f ca="1">OFFSET(Sprachen!A420,0,'Informazioni generali'!$B$4-1,1,1)</f>
        <v>Costi specifici dell'energia di pompaggio a prezzo di mercato</v>
      </c>
      <c r="C67" s="105" t="s">
        <v>38</v>
      </c>
      <c r="D67" s="507" t="str">
        <f ca="1">IFERROR(D68*100/(D66*1000000),"")</f>
        <v/>
      </c>
      <c r="E67" s="247"/>
      <c r="F67" s="247"/>
      <c r="G67" s="247"/>
      <c r="H67" s="585" t="s">
        <v>1800</v>
      </c>
      <c r="I67" s="673" t="str">
        <f ca="1">OFFSET(Sprachen!A428,0,'Informazioni generali'!$B$4-1,1,1)</f>
        <v>Oneri per le prestazioni di servizio globali e la commercializzazione dell’elettricità (Overhead) [CHF]</v>
      </c>
      <c r="J67" s="673"/>
      <c r="K67" s="749"/>
      <c r="L67" s="749"/>
      <c r="M67" s="663"/>
      <c r="N67" s="663"/>
      <c r="O67" s="663"/>
      <c r="P67" s="663"/>
      <c r="Q67" s="663"/>
      <c r="R67" s="663"/>
      <c r="S67" s="663"/>
      <c r="T67" s="663"/>
      <c r="U67" s="663"/>
      <c r="V67" s="346"/>
      <c r="W67" s="207"/>
      <c r="X67" s="346" t="s">
        <v>179</v>
      </c>
      <c r="Y67" s="472" t="s">
        <v>179</v>
      </c>
      <c r="AA67">
        <f t="shared" si="6"/>
        <v>46</v>
      </c>
    </row>
    <row r="68" spans="1:27" x14ac:dyDescent="0.25">
      <c r="A68" s="464" t="str">
        <f ca="1">CONCATENATE($A$2," / ",AA68)</f>
        <v>IE7 / 47</v>
      </c>
      <c r="B68" s="98" t="str">
        <f ca="1">OFFSET(Sprachen!A421,0,'Informazioni generali'!$B$4-1,1,1)</f>
        <v>Costi energia di pompaggio a prezzo di mercato</v>
      </c>
      <c r="C68" s="105" t="s">
        <v>24</v>
      </c>
      <c r="D68" s="506" t="str">
        <f ca="1">IFERROR(IF($D$5="Nein/Non/No","-",INDIRECT(CONCATENATE(Input_prod_e!$A$2,"!")&amp;CONCATENATE(MID("CDEFGHIJKLMNOPQRSTUVWXYZ",HLOOKUP($A$2,Input_prod_e!$C$5:$AS$6,2,FALSE),1),"67"))),"")</f>
        <v/>
      </c>
      <c r="E68" s="248"/>
      <c r="F68" s="248"/>
      <c r="G68" s="248"/>
      <c r="H68" s="585"/>
      <c r="I68" s="673"/>
      <c r="J68" s="673"/>
      <c r="K68" s="749"/>
      <c r="L68" s="749"/>
      <c r="M68" s="663"/>
      <c r="N68" s="663"/>
      <c r="O68" s="663"/>
      <c r="P68" s="663"/>
      <c r="Q68" s="663"/>
      <c r="R68" s="663"/>
      <c r="S68" s="663"/>
      <c r="T68" s="663"/>
      <c r="U68" s="663"/>
      <c r="V68" s="346"/>
      <c r="W68" s="207"/>
      <c r="X68" s="346" t="s">
        <v>179</v>
      </c>
      <c r="Y68" s="472" t="s">
        <v>179</v>
      </c>
      <c r="AA68">
        <f t="shared" si="6"/>
        <v>47</v>
      </c>
    </row>
    <row r="69" spans="1:27" ht="25.9" customHeight="1" x14ac:dyDescent="0.25">
      <c r="A69" s="464" t="str">
        <f t="shared" ca="1" si="5"/>
        <v>IE7 / 48</v>
      </c>
      <c r="B69" s="98" t="str">
        <f ca="1">OFFSET(Sprachen!A422,0,'Informazioni generali'!$B$4-1,1,1)</f>
        <v>Costi per l'acquisto di energia</v>
      </c>
      <c r="C69" s="105" t="s">
        <v>24</v>
      </c>
      <c r="D69" s="116"/>
      <c r="E69" s="252"/>
      <c r="F69" s="252"/>
      <c r="G69" s="252"/>
      <c r="H69" s="585"/>
      <c r="I69" s="673"/>
      <c r="J69" s="673"/>
      <c r="K69" s="749"/>
      <c r="L69" s="749"/>
      <c r="M69" s="663"/>
      <c r="N69" s="663"/>
      <c r="O69" s="663"/>
      <c r="P69" s="663"/>
      <c r="Q69" s="663"/>
      <c r="R69" s="663"/>
      <c r="S69" s="663"/>
      <c r="T69" s="663"/>
      <c r="U69" s="663"/>
      <c r="V69" s="346"/>
      <c r="W69" s="207"/>
      <c r="X69" s="346" t="s">
        <v>179</v>
      </c>
      <c r="Y69" s="472" t="s">
        <v>179</v>
      </c>
      <c r="AA69">
        <f t="shared" si="6"/>
        <v>48</v>
      </c>
    </row>
    <row r="70" spans="1:27" ht="15" customHeight="1" x14ac:dyDescent="0.25">
      <c r="A70" s="464" t="str">
        <f t="shared" ca="1" si="5"/>
        <v>IE7 / 49</v>
      </c>
      <c r="B70" s="98" t="str">
        <f ca="1">OFFSET(Sprachen!A423,0,'Informazioni generali'!$B$4-1,1,1)</f>
        <v>Costi per l'utilizzazione della rete</v>
      </c>
      <c r="C70" s="105" t="s">
        <v>24</v>
      </c>
      <c r="D70" s="116"/>
      <c r="E70" s="252"/>
      <c r="F70" s="252"/>
      <c r="G70" s="252"/>
      <c r="H70" s="585" t="s">
        <v>1801</v>
      </c>
      <c r="I70" s="649" t="str">
        <f ca="1">OFFSET(Sprachen!A429,0,'Informazioni generali'!$B$4-1,1,1)</f>
        <v>Tipo di impianto idroelettrico</v>
      </c>
      <c r="J70" s="649"/>
      <c r="K70" s="586"/>
      <c r="L70" s="586"/>
      <c r="M70" s="663"/>
      <c r="N70" s="663"/>
      <c r="O70" s="663"/>
      <c r="P70" s="663"/>
      <c r="Q70" s="663"/>
      <c r="R70" s="663"/>
      <c r="S70" s="663"/>
      <c r="T70" s="663"/>
      <c r="U70" s="663"/>
      <c r="V70" s="346"/>
      <c r="W70" s="207"/>
      <c r="X70" s="346" t="s">
        <v>179</v>
      </c>
      <c r="Y70" s="472" t="s">
        <v>179</v>
      </c>
      <c r="AA70">
        <f t="shared" si="6"/>
        <v>49</v>
      </c>
    </row>
    <row r="71" spans="1:27" x14ac:dyDescent="0.25">
      <c r="A71" s="464" t="str">
        <f t="shared" ca="1" si="5"/>
        <v>IE7 / 50</v>
      </c>
      <c r="B71" s="98" t="str">
        <f ca="1">OFFSET(Sprachen!A424,0,'Informazioni generali'!$B$4-1,1,1)</f>
        <v>Materiale e prestazioni di terzi</v>
      </c>
      <c r="C71" s="105" t="s">
        <v>24</v>
      </c>
      <c r="D71" s="116"/>
      <c r="E71" s="252"/>
      <c r="F71" s="252"/>
      <c r="G71" s="252"/>
      <c r="H71" s="585"/>
      <c r="I71" s="649"/>
      <c r="J71" s="649"/>
      <c r="K71" s="586"/>
      <c r="L71" s="586"/>
      <c r="M71" s="663"/>
      <c r="N71" s="663"/>
      <c r="O71" s="663"/>
      <c r="P71" s="663"/>
      <c r="Q71" s="663"/>
      <c r="R71" s="663"/>
      <c r="S71" s="663"/>
      <c r="T71" s="663"/>
      <c r="U71" s="663"/>
      <c r="V71" s="346"/>
      <c r="W71" s="207"/>
      <c r="X71" s="346" t="s">
        <v>179</v>
      </c>
      <c r="Y71" s="472" t="s">
        <v>179</v>
      </c>
      <c r="AA71">
        <f t="shared" si="6"/>
        <v>50</v>
      </c>
    </row>
    <row r="72" spans="1:27" x14ac:dyDescent="0.25">
      <c r="A72" s="464" t="str">
        <f t="shared" ca="1" si="5"/>
        <v>IE7 / 51</v>
      </c>
      <c r="B72" s="98" t="str">
        <f ca="1">OFFSET(Sprachen!A425,0,'Informazioni generali'!$B$4-1,1,1)</f>
        <v>Costi per il personale</v>
      </c>
      <c r="C72" s="105" t="s">
        <v>24</v>
      </c>
      <c r="D72" s="116"/>
      <c r="E72" s="508"/>
      <c r="F72" s="508"/>
      <c r="G72" s="508"/>
      <c r="H72" s="585"/>
      <c r="I72" s="649"/>
      <c r="J72" s="649"/>
      <c r="K72" s="586"/>
      <c r="L72" s="586"/>
      <c r="M72" s="663"/>
      <c r="N72" s="663"/>
      <c r="O72" s="663"/>
      <c r="P72" s="663"/>
      <c r="Q72" s="663"/>
      <c r="R72" s="663"/>
      <c r="S72" s="663"/>
      <c r="T72" s="663"/>
      <c r="U72" s="663"/>
      <c r="V72" s="346"/>
      <c r="W72" s="207"/>
      <c r="X72" s="346" t="s">
        <v>179</v>
      </c>
      <c r="Y72" s="472" t="s">
        <v>179</v>
      </c>
      <c r="AA72">
        <f t="shared" si="6"/>
        <v>51</v>
      </c>
    </row>
    <row r="73" spans="1:27" x14ac:dyDescent="0.25">
      <c r="A73" s="464" t="str">
        <f ca="1">CONCATENATE($A$2," / ",AA73)</f>
        <v>IE7 / 52</v>
      </c>
      <c r="B73" s="98" t="str">
        <f ca="1">OFFSET(Sprachen!A426,0,'Informazioni generali'!$B$4-1,1,1)</f>
        <v>Altri costi d'esercizio (incl. GO)</v>
      </c>
      <c r="C73" s="105" t="s">
        <v>24</v>
      </c>
      <c r="D73" s="116"/>
      <c r="E73" s="509"/>
      <c r="F73" s="509"/>
      <c r="G73" s="509"/>
      <c r="H73" s="174" t="s">
        <v>1812</v>
      </c>
      <c r="I73" s="748" t="str">
        <f ca="1">OFFSET(Sprachen!A430,0,'Informazioni generali'!$B$4-1,1,1)</f>
        <v>Tetto massimo [ct./kWh]</v>
      </c>
      <c r="J73" s="748"/>
      <c r="K73" s="750" t="str" cm="1">
        <f t="array" ref="K73">IFERROR(_xlfn.IFS(K70="Laufwasserkraftwerk",0.4,K70="Centrale au fil de l’eau",0.4,K70="Centrale ad acqua fluente",0.4,K70="Speicher-, Pumpspeicher- oder Umwälzkraftwerk",0.55,K70="Centrale à accumulation, à pompage-turbinage ou à pompage-turbinage pur",0.55,K70="Centrale ad accumulazione, ad accumulazione con pompaggio o di pompaggio-turbinaggio",0.55),"")</f>
        <v/>
      </c>
      <c r="L73" s="750"/>
      <c r="M73" s="663"/>
      <c r="N73" s="663"/>
      <c r="O73" s="663"/>
      <c r="P73" s="663"/>
      <c r="Q73" s="663"/>
      <c r="R73" s="663"/>
      <c r="S73" s="663"/>
      <c r="T73" s="663"/>
      <c r="U73" s="663"/>
      <c r="V73" s="346"/>
      <c r="W73" s="207"/>
      <c r="X73" s="346" t="s">
        <v>179</v>
      </c>
      <c r="Y73" s="472" t="s">
        <v>179</v>
      </c>
      <c r="AA73">
        <f>AA72+1</f>
        <v>52</v>
      </c>
    </row>
    <row r="74" spans="1:27" ht="13" x14ac:dyDescent="0.3">
      <c r="A74" s="464" t="str">
        <f ca="1">CONCATENATE($A$2," / ",AA74)</f>
        <v>IE7 / 54</v>
      </c>
      <c r="B74" s="98" t="str">
        <f ca="1">OFFSET(Sprachen!A427,0,'Informazioni generali'!$B$4-1,1,1)</f>
        <v>Totale costi d'esercizio</v>
      </c>
      <c r="C74" s="105" t="s">
        <v>24</v>
      </c>
      <c r="D74" s="566">
        <f ca="1">SUM(D68:D73)-SUM(D63:G65)+K74</f>
        <v>0</v>
      </c>
      <c r="E74" s="249"/>
      <c r="F74" s="249"/>
      <c r="G74" s="249"/>
      <c r="H74" s="174" t="s">
        <v>1813</v>
      </c>
      <c r="I74" s="748" t="str">
        <f ca="1">OFFSET(Sprachen!A431,0,'Informazioni generali'!$B$4-1,1,1)</f>
        <v>Overhead imputabile</v>
      </c>
      <c r="J74" s="748"/>
      <c r="K74" s="747">
        <f>IFERROR(MIN(K73/100*D36*10^6,K67),)</f>
        <v>0</v>
      </c>
      <c r="L74" s="747"/>
      <c r="M74" s="671"/>
      <c r="N74" s="671"/>
      <c r="O74" s="671"/>
      <c r="P74" s="671"/>
      <c r="Q74" s="671"/>
      <c r="R74" s="671"/>
      <c r="S74" s="671"/>
      <c r="T74" s="671"/>
      <c r="U74" s="671"/>
      <c r="V74" s="346"/>
      <c r="W74" s="207"/>
      <c r="X74" s="346" t="s">
        <v>179</v>
      </c>
      <c r="Y74" s="472" t="s">
        <v>428</v>
      </c>
      <c r="AA74" s="511">
        <f>AA73+2</f>
        <v>54</v>
      </c>
    </row>
    <row r="75" spans="1:27" ht="15.5" x14ac:dyDescent="0.35">
      <c r="A75" s="483"/>
      <c r="B75" s="484"/>
      <c r="C75" s="484"/>
      <c r="D75" s="484"/>
      <c r="E75" s="484"/>
      <c r="F75" s="484"/>
      <c r="G75" s="484"/>
      <c r="H75" s="484"/>
      <c r="I75" s="484"/>
      <c r="J75" s="484"/>
      <c r="K75" s="484"/>
      <c r="L75" s="484"/>
      <c r="M75" s="484"/>
      <c r="N75" s="484"/>
      <c r="O75" s="484"/>
      <c r="P75" s="484"/>
      <c r="Q75" s="484"/>
      <c r="R75" s="484"/>
      <c r="S75" s="484"/>
      <c r="T75" s="484"/>
      <c r="U75" s="484"/>
      <c r="V75" s="484"/>
      <c r="W75" s="485"/>
      <c r="X75" s="484"/>
      <c r="Y75" s="484"/>
    </row>
    <row r="76" spans="1:27" ht="26" x14ac:dyDescent="0.25">
      <c r="A76" s="512"/>
      <c r="B76" s="513" t="str">
        <f ca="1">OFFSET(Sprachen!A432,0,'Informazioni generali'!$B$4-1,1,1)</f>
        <v>B2. Costi del capitale</v>
      </c>
      <c r="C76" s="465"/>
      <c r="D76" s="460">
        <v>2024</v>
      </c>
      <c r="E76" s="514"/>
      <c r="F76" s="514"/>
      <c r="G76" s="514"/>
      <c r="H76" s="460">
        <f>D76-1</f>
        <v>2023</v>
      </c>
      <c r="I76" s="460">
        <f>H76-1</f>
        <v>2022</v>
      </c>
      <c r="J76" s="460">
        <f t="shared" ref="J76:K76" si="7">I76-1</f>
        <v>2021</v>
      </c>
      <c r="K76" s="460">
        <f t="shared" si="7"/>
        <v>2020</v>
      </c>
      <c r="L76" s="682" t="str">
        <f ca="1">H61</f>
        <v>Commenti UFE</v>
      </c>
      <c r="M76" s="683"/>
      <c r="N76" s="683"/>
      <c r="O76" s="683"/>
      <c r="P76" s="684"/>
      <c r="Q76" s="668" t="str">
        <f ca="1">M61</f>
        <v>Commenti richiedente</v>
      </c>
      <c r="R76" s="669"/>
      <c r="S76" s="669"/>
      <c r="T76" s="669"/>
      <c r="U76" s="670"/>
      <c r="V76" s="454" t="str">
        <f ca="1">V61</f>
        <v>Esame plausiblità</v>
      </c>
      <c r="W76" s="454" t="str">
        <f ca="1">W61</f>
        <v>Osservazioni plausibilità</v>
      </c>
      <c r="X76" s="454" t="str">
        <f ca="1">X61</f>
        <v>Esame materiale</v>
      </c>
      <c r="Y76" s="454" t="str">
        <f ca="1">Y61</f>
        <v>Commenti esame materiale</v>
      </c>
    </row>
    <row r="77" spans="1:27" ht="39" customHeight="1" x14ac:dyDescent="0.25">
      <c r="A77" s="464" t="str">
        <f t="shared" ref="A77:A87" ca="1" si="8">CONCATENATE($A$2," / ",AA77)</f>
        <v>IE7 / 55</v>
      </c>
      <c r="B77" s="98" t="str">
        <f ca="1">OFFSET(Sprachen!A433,0,'Informazioni generali'!$B$4-1,1,1)</f>
        <v>Prassi di ammortamento</v>
      </c>
      <c r="C77" s="467"/>
      <c r="D77" s="355"/>
      <c r="E77" s="356"/>
      <c r="F77" s="356"/>
      <c r="G77" s="356"/>
      <c r="H77" s="117"/>
      <c r="I77" s="117"/>
      <c r="J77" s="117"/>
      <c r="K77" s="117"/>
      <c r="L77" s="574" t="str">
        <f ca="1">CONCATENATE(OFFSET(Sprachen!A501,0,'Informazioni generali'!$B$4-1,1,1)," 5.",$A$2,".7")</f>
        <v>Riportare i valori con segno positivo per tutti i tipi di costo. Il segno iniziale sarà coretto nella formula. Valori negativi rappresentano ricavi o costi negativi. In caso di dati divergenti rispetto al rapporto di gestione occorre compilare il modulo dell'allegato A.5.x.7 5.IE7.7</v>
      </c>
      <c r="M77" s="575"/>
      <c r="N77" s="575"/>
      <c r="O77" s="575"/>
      <c r="P77" s="576"/>
      <c r="Q77" s="663"/>
      <c r="R77" s="663"/>
      <c r="S77" s="663"/>
      <c r="T77" s="663"/>
      <c r="U77" s="663"/>
      <c r="V77" s="346"/>
      <c r="W77" s="207"/>
      <c r="X77" s="346" t="s">
        <v>179</v>
      </c>
      <c r="Y77" s="110"/>
      <c r="AA77">
        <f>AA74+1</f>
        <v>55</v>
      </c>
    </row>
    <row r="78" spans="1:27" ht="22.5" customHeight="1" x14ac:dyDescent="0.25">
      <c r="A78" s="464" t="str">
        <f t="shared" ca="1" si="8"/>
        <v>IE7 / 56</v>
      </c>
      <c r="B78" s="98" t="str">
        <f ca="1">OFFSET(Sprachen!A434,0,'Informazioni generali'!$B$4-1,1,1)</f>
        <v>Ammortamenti ordinari</v>
      </c>
      <c r="C78" s="467" t="s">
        <v>24</v>
      </c>
      <c r="D78" s="118"/>
      <c r="E78" s="250"/>
      <c r="F78" s="250"/>
      <c r="G78" s="250"/>
      <c r="H78" s="118"/>
      <c r="I78" s="118"/>
      <c r="J78" s="118"/>
      <c r="K78" s="118"/>
      <c r="L78" s="577"/>
      <c r="M78" s="573"/>
      <c r="N78" s="573"/>
      <c r="O78" s="573"/>
      <c r="P78" s="578"/>
      <c r="Q78" s="663"/>
      <c r="R78" s="663"/>
      <c r="S78" s="663"/>
      <c r="T78" s="663"/>
      <c r="U78" s="663"/>
      <c r="V78" s="346"/>
      <c r="W78" s="207"/>
      <c r="X78" s="346" t="s">
        <v>179</v>
      </c>
      <c r="Y78" s="110"/>
      <c r="AA78">
        <f>AA77+1</f>
        <v>56</v>
      </c>
    </row>
    <row r="79" spans="1:27" ht="22.5" customHeight="1" x14ac:dyDescent="0.25">
      <c r="A79" s="464" t="str">
        <f t="shared" ca="1" si="8"/>
        <v>IE7 / 57</v>
      </c>
      <c r="B79" s="98" t="str">
        <f ca="1">OFFSET(Sprachen!A435,0,'Informazioni generali'!$B$4-1,1,1)</f>
        <v>Ammortamenti straordinari</v>
      </c>
      <c r="C79" s="467" t="s">
        <v>24</v>
      </c>
      <c r="D79" s="116"/>
      <c r="E79" s="246"/>
      <c r="F79" s="246"/>
      <c r="G79" s="246"/>
      <c r="H79" s="119"/>
      <c r="I79" s="119"/>
      <c r="J79" s="119"/>
      <c r="K79" s="119"/>
      <c r="L79" s="577"/>
      <c r="M79" s="573"/>
      <c r="N79" s="573"/>
      <c r="O79" s="573"/>
      <c r="P79" s="578"/>
      <c r="Q79" s="663"/>
      <c r="R79" s="663"/>
      <c r="S79" s="663"/>
      <c r="T79" s="663"/>
      <c r="U79" s="663"/>
      <c r="V79" s="346"/>
      <c r="W79" s="207"/>
      <c r="X79" s="346" t="s">
        <v>179</v>
      </c>
      <c r="Y79" s="110"/>
      <c r="AA79">
        <f t="shared" ref="AA79:AA87" si="9">AA78+1</f>
        <v>57</v>
      </c>
    </row>
    <row r="80" spans="1:27" ht="25" x14ac:dyDescent="0.25">
      <c r="A80" s="464" t="str">
        <f t="shared" ca="1" si="8"/>
        <v>IE7 / 58</v>
      </c>
      <c r="B80" s="98" t="str">
        <f ca="1">OFFSET(Sprachen!A436,0,'Informazioni generali'!$B$4-1,1,1)</f>
        <v>Valore residuo immobilizzazioni materiali per 30.09.2024 o 31.12.2024</v>
      </c>
      <c r="C80" s="467" t="s">
        <v>24</v>
      </c>
      <c r="D80" s="116"/>
      <c r="E80" s="515"/>
      <c r="F80" s="515"/>
      <c r="G80" s="515"/>
      <c r="H80" s="516"/>
      <c r="I80" s="517"/>
      <c r="J80" s="518"/>
      <c r="K80" s="519"/>
      <c r="L80" s="680" t="s">
        <v>597</v>
      </c>
      <c r="M80" s="680"/>
      <c r="N80" s="680"/>
      <c r="O80" s="680"/>
      <c r="P80" s="681"/>
      <c r="Q80" s="663"/>
      <c r="R80" s="663"/>
      <c r="S80" s="663"/>
      <c r="T80" s="663"/>
      <c r="U80" s="663"/>
      <c r="V80" s="346"/>
      <c r="W80" s="207"/>
      <c r="X80" s="346" t="s">
        <v>179</v>
      </c>
      <c r="Y80" s="110"/>
      <c r="AA80">
        <f t="shared" si="9"/>
        <v>58</v>
      </c>
    </row>
    <row r="81" spans="1:27" ht="31.5" customHeight="1" x14ac:dyDescent="0.25">
      <c r="A81" s="464" t="str">
        <f t="shared" ca="1" si="8"/>
        <v>IE7 / 59</v>
      </c>
      <c r="B81" s="98" t="str">
        <f ca="1">OFFSET(Sprachen!A437,0,'Informazioni generali'!$B$4-1,1,1)</f>
        <v>Valore residuo immobilizzazioni immateriali imputabili per 30.09.2024 o per 31.12.2024</v>
      </c>
      <c r="C81" s="467" t="s">
        <v>24</v>
      </c>
      <c r="D81" s="116"/>
      <c r="E81" s="515"/>
      <c r="F81" s="515"/>
      <c r="G81" s="515"/>
      <c r="H81" s="520"/>
      <c r="I81" s="10"/>
      <c r="J81" s="39"/>
      <c r="K81" s="521"/>
      <c r="L81" s="672" t="str">
        <f ca="1">OFFSET(Sprachen!A503,0,'Informazioni generali'!$B$4-1,1,1)</f>
        <v>Possono essere presi in considerazione i valori residui delle concessioni.</v>
      </c>
      <c r="M81" s="673"/>
      <c r="N81" s="673"/>
      <c r="O81" s="673"/>
      <c r="P81" s="673"/>
      <c r="Q81" s="663"/>
      <c r="R81" s="663"/>
      <c r="S81" s="663"/>
      <c r="T81" s="663"/>
      <c r="U81" s="663"/>
      <c r="V81" s="346"/>
      <c r="W81" s="207"/>
      <c r="X81" s="346" t="s">
        <v>179</v>
      </c>
      <c r="Y81" s="110"/>
      <c r="AA81">
        <f t="shared" si="9"/>
        <v>59</v>
      </c>
    </row>
    <row r="82" spans="1:27" x14ac:dyDescent="0.25">
      <c r="A82" s="464" t="str">
        <f t="shared" ca="1" si="8"/>
        <v>IE7 / 60</v>
      </c>
      <c r="B82" s="98" t="str">
        <f ca="1">OFFSET(Sprachen!A438,0,'Informazioni generali'!$B$4-1,1,1)</f>
        <v>Capitale circolante impianto</v>
      </c>
      <c r="C82" s="467" t="s">
        <v>24</v>
      </c>
      <c r="D82" s="116"/>
      <c r="E82" s="515"/>
      <c r="F82" s="515"/>
      <c r="G82" s="515"/>
      <c r="H82" s="522"/>
      <c r="I82" s="523"/>
      <c r="J82" s="524"/>
      <c r="K82" s="525"/>
      <c r="L82" s="685"/>
      <c r="M82" s="685"/>
      <c r="N82" s="685"/>
      <c r="O82" s="685"/>
      <c r="P82" s="659"/>
      <c r="Q82" s="663"/>
      <c r="R82" s="663"/>
      <c r="S82" s="663"/>
      <c r="T82" s="663"/>
      <c r="U82" s="663"/>
      <c r="V82" s="346"/>
      <c r="W82" s="207"/>
      <c r="X82" s="346" t="s">
        <v>179</v>
      </c>
      <c r="Y82" s="110"/>
      <c r="AA82">
        <f t="shared" si="9"/>
        <v>60</v>
      </c>
    </row>
    <row r="83" spans="1:27" ht="33" customHeight="1" x14ac:dyDescent="0.25">
      <c r="A83" s="464" t="str">
        <f t="shared" ca="1" si="8"/>
        <v>IE7 / 61</v>
      </c>
      <c r="B83" s="98" t="str">
        <f ca="1">OFFSET(Sprachen!A439,0,'Informazioni generali'!$B$4-1,1,1)</f>
        <v>Debiti a breve termine dell'impianto</v>
      </c>
      <c r="C83" s="467" t="s">
        <v>24</v>
      </c>
      <c r="D83" s="116"/>
      <c r="E83" s="515"/>
      <c r="F83" s="515"/>
      <c r="G83" s="515"/>
      <c r="H83" s="567" t="str">
        <f ca="1">OFFSET(Sprachen!A504,0,'Informazioni generali'!$B$4-1,1,1)</f>
        <v>Occorre indicare prestiti a breve termine che non producono interessi. Capitali a breve termine che producono interessi (tra cui anche prestiti a lungo termine con scadenza entro un anno) non devono essere indicati. Cfr. direttiva n. 3.2.2.</v>
      </c>
      <c r="I83" s="568"/>
      <c r="J83" s="568"/>
      <c r="K83" s="568"/>
      <c r="L83" s="568"/>
      <c r="M83" s="568"/>
      <c r="N83" s="568"/>
      <c r="O83" s="568"/>
      <c r="P83" s="569"/>
      <c r="Q83" s="663"/>
      <c r="R83" s="663"/>
      <c r="S83" s="663"/>
      <c r="T83" s="663"/>
      <c r="U83" s="663"/>
      <c r="V83" s="346"/>
      <c r="W83" s="207"/>
      <c r="X83" s="346" t="s">
        <v>179</v>
      </c>
      <c r="Y83" s="110"/>
      <c r="AA83">
        <f t="shared" si="9"/>
        <v>61</v>
      </c>
    </row>
    <row r="84" spans="1:27" ht="32.25" customHeight="1" x14ac:dyDescent="0.25">
      <c r="A84" s="464" t="str">
        <f t="shared" ca="1" si="8"/>
        <v>IE7 / 62</v>
      </c>
      <c r="B84" s="98" t="str">
        <f ca="1">OFFSET(Sprachen!A440,0,'Informazioni generali'!$B$4-1,1,1)</f>
        <v>Capitale circolante netto</v>
      </c>
      <c r="C84" s="467" t="s">
        <v>24</v>
      </c>
      <c r="D84" s="526">
        <f>D82-D83</f>
        <v>0</v>
      </c>
      <c r="E84" s="245"/>
      <c r="F84" s="245"/>
      <c r="G84" s="245"/>
      <c r="H84" s="649" t="str">
        <f ca="1">OFFSET(Sprachen!A505,0,'Informazioni generali'!$B$4-1,1,1)</f>
        <v>Secondo la direttiva n. 3.2.2. il capitale circolante netto (capitale circolante meno il capitale di terzi a breve termine che non produce interessi) è necessario per l'esercizio e può essere preso in considerazione nella domanda.</v>
      </c>
      <c r="I84" s="649"/>
      <c r="J84" s="649"/>
      <c r="K84" s="649"/>
      <c r="L84" s="649"/>
      <c r="M84" s="649"/>
      <c r="N84" s="649"/>
      <c r="O84" s="649"/>
      <c r="P84" s="649"/>
      <c r="Q84" s="663"/>
      <c r="R84" s="663"/>
      <c r="S84" s="663"/>
      <c r="T84" s="663"/>
      <c r="U84" s="663"/>
      <c r="V84" s="214"/>
      <c r="W84" s="209"/>
      <c r="X84" s="214"/>
      <c r="Y84" s="494"/>
      <c r="AA84">
        <f t="shared" si="9"/>
        <v>62</v>
      </c>
    </row>
    <row r="85" spans="1:27" x14ac:dyDescent="0.25">
      <c r="A85" s="464" t="str">
        <f t="shared" ca="1" si="8"/>
        <v>IE7 / 63</v>
      </c>
      <c r="B85" s="98" t="str">
        <f ca="1">OFFSET(Sprachen!A441,0,'Informazioni generali'!$B$4-1,1,1)</f>
        <v>WACC</v>
      </c>
      <c r="C85" s="467" t="s">
        <v>4</v>
      </c>
      <c r="D85" s="527">
        <v>5.0999999999999997E-2</v>
      </c>
      <c r="E85" s="528"/>
      <c r="F85" s="528"/>
      <c r="G85" s="528"/>
      <c r="H85" s="656"/>
      <c r="I85" s="657"/>
      <c r="J85" s="657"/>
      <c r="K85" s="657"/>
      <c r="L85" s="657"/>
      <c r="M85" s="657"/>
      <c r="N85" s="657"/>
      <c r="O85" s="657"/>
      <c r="P85" s="658"/>
      <c r="Q85" s="663"/>
      <c r="R85" s="663"/>
      <c r="S85" s="663"/>
      <c r="T85" s="663"/>
      <c r="U85" s="663"/>
      <c r="V85" s="214"/>
      <c r="W85" s="209"/>
      <c r="X85" s="214"/>
      <c r="Y85" s="494"/>
      <c r="AA85">
        <f t="shared" si="9"/>
        <v>63</v>
      </c>
    </row>
    <row r="86" spans="1:27" x14ac:dyDescent="0.25">
      <c r="A86" s="464" t="str">
        <f t="shared" ca="1" si="8"/>
        <v>IE7 / 64</v>
      </c>
      <c r="B86" s="98" t="str">
        <f ca="1">OFFSET(Sprachen!A442,0,'Informazioni generali'!$B$4-1,1,1)</f>
        <v>Costi calcolatori del capitale</v>
      </c>
      <c r="C86" s="467" t="s">
        <v>24</v>
      </c>
      <c r="D86" s="526">
        <f>(D80+D81+D84)*D85</f>
        <v>0</v>
      </c>
      <c r="E86" s="245"/>
      <c r="F86" s="245"/>
      <c r="G86" s="245"/>
      <c r="H86" s="656"/>
      <c r="I86" s="657"/>
      <c r="J86" s="657"/>
      <c r="K86" s="657"/>
      <c r="L86" s="657"/>
      <c r="M86" s="657"/>
      <c r="N86" s="657"/>
      <c r="O86" s="657"/>
      <c r="P86" s="658"/>
      <c r="Q86" s="663"/>
      <c r="R86" s="663"/>
      <c r="S86" s="663"/>
      <c r="T86" s="663"/>
      <c r="U86" s="663"/>
      <c r="V86" s="214"/>
      <c r="W86" s="209"/>
      <c r="X86" s="214"/>
      <c r="Y86" s="494"/>
      <c r="AA86">
        <f t="shared" si="9"/>
        <v>64</v>
      </c>
    </row>
    <row r="87" spans="1:27" x14ac:dyDescent="0.25">
      <c r="A87" s="464" t="str">
        <f t="shared" ca="1" si="8"/>
        <v>IE7 / 65</v>
      </c>
      <c r="B87" s="98" t="str">
        <f ca="1">OFFSET(Sprachen!A443,0,'Informazioni generali'!$B$4-1,1,1)</f>
        <v xml:space="preserve">Totale costi del capitale computabili </v>
      </c>
      <c r="C87" s="467" t="s">
        <v>24</v>
      </c>
      <c r="D87" s="526">
        <f>D86+D78</f>
        <v>0</v>
      </c>
      <c r="E87" s="245"/>
      <c r="F87" s="245"/>
      <c r="G87" s="245"/>
      <c r="H87" s="656"/>
      <c r="I87" s="657"/>
      <c r="J87" s="657"/>
      <c r="K87" s="657"/>
      <c r="L87" s="657"/>
      <c r="M87" s="657"/>
      <c r="N87" s="657"/>
      <c r="O87" s="657"/>
      <c r="P87" s="658"/>
      <c r="Q87" s="663"/>
      <c r="R87" s="663"/>
      <c r="S87" s="663"/>
      <c r="T87" s="663"/>
      <c r="U87" s="663"/>
      <c r="V87" s="346"/>
      <c r="W87" s="207"/>
      <c r="X87" s="346" t="s">
        <v>179</v>
      </c>
      <c r="Y87" s="472" t="s">
        <v>428</v>
      </c>
      <c r="AA87">
        <f t="shared" si="9"/>
        <v>65</v>
      </c>
    </row>
    <row r="88" spans="1:27" ht="15.5" x14ac:dyDescent="0.35">
      <c r="A88" s="483"/>
      <c r="B88" s="484"/>
      <c r="C88" s="484"/>
      <c r="D88" s="484"/>
      <c r="E88" s="484"/>
      <c r="F88" s="484"/>
      <c r="G88" s="484"/>
      <c r="H88" s="484"/>
      <c r="I88" s="484"/>
      <c r="J88" s="484"/>
      <c r="K88" s="484"/>
      <c r="L88" s="484"/>
      <c r="M88" s="484"/>
      <c r="N88" s="484"/>
      <c r="O88" s="484"/>
      <c r="P88" s="484"/>
      <c r="Q88" s="484"/>
      <c r="R88" s="484"/>
      <c r="S88" s="484"/>
      <c r="T88" s="484"/>
      <c r="U88" s="484"/>
      <c r="V88" s="484"/>
      <c r="W88" s="485"/>
      <c r="X88" s="484"/>
      <c r="Y88" s="484"/>
    </row>
    <row r="89" spans="1:27" ht="26" x14ac:dyDescent="0.25">
      <c r="A89" s="464"/>
      <c r="B89" s="487" t="str">
        <f ca="1">OFFSET(Sprachen!A444,0,'Informazioni generali'!$B$4-1,1,1)</f>
        <v>B3. Abgaben und Steuern</v>
      </c>
      <c r="C89" s="467"/>
      <c r="D89" s="529"/>
      <c r="E89" s="530"/>
      <c r="F89" s="530"/>
      <c r="G89" s="530"/>
      <c r="H89" s="648" t="str">
        <f ca="1">L76</f>
        <v>Commenti UFE</v>
      </c>
      <c r="I89" s="648"/>
      <c r="J89" s="648"/>
      <c r="K89" s="648"/>
      <c r="L89" s="648"/>
      <c r="M89" s="677" t="str">
        <f ca="1">Q76</f>
        <v>Commenti richiedente</v>
      </c>
      <c r="N89" s="677"/>
      <c r="O89" s="677"/>
      <c r="P89" s="677"/>
      <c r="Q89" s="677"/>
      <c r="R89" s="677"/>
      <c r="S89" s="677"/>
      <c r="T89" s="677"/>
      <c r="U89" s="677"/>
      <c r="V89" s="454" t="str">
        <f ca="1">V76</f>
        <v>Esame plausiblità</v>
      </c>
      <c r="W89" s="454" t="str">
        <f ca="1">W76</f>
        <v>Osservazioni plausibilità</v>
      </c>
      <c r="X89" s="454" t="str">
        <f ca="1">X76</f>
        <v>Esame materiale</v>
      </c>
      <c r="Y89" s="454" t="str">
        <f ca="1">Y76</f>
        <v>Commenti esame materiale</v>
      </c>
    </row>
    <row r="90" spans="1:27" ht="25" x14ac:dyDescent="0.25">
      <c r="A90" s="464" t="str">
        <f t="shared" ref="A90:A102" ca="1" si="10">CONCATENATE($A$2," / ",AA90)</f>
        <v>IE7 / 66</v>
      </c>
      <c r="B90" s="98" t="str">
        <f ca="1">OFFSET(Sprachen!A445,0,'Informazioni generali'!$B$4-1,1,1)</f>
        <v xml:space="preserve">Ricavo non realizzato per la fornitura d'energia a titolo gratuito o a un canone ridotto </v>
      </c>
      <c r="C90" s="467" t="s">
        <v>24</v>
      </c>
      <c r="D90" s="116"/>
      <c r="E90" s="531"/>
      <c r="F90" s="531"/>
      <c r="G90" s="531"/>
      <c r="H90" s="646"/>
      <c r="I90" s="646"/>
      <c r="J90" s="646"/>
      <c r="K90" s="646"/>
      <c r="L90" s="646"/>
      <c r="M90" s="586"/>
      <c r="N90" s="586"/>
      <c r="O90" s="586"/>
      <c r="P90" s="586"/>
      <c r="Q90" s="586"/>
      <c r="R90" s="586"/>
      <c r="S90" s="586"/>
      <c r="T90" s="586"/>
      <c r="U90" s="586"/>
      <c r="V90" s="346"/>
      <c r="W90" s="207"/>
      <c r="X90" s="346" t="s">
        <v>179</v>
      </c>
      <c r="Y90" s="44"/>
      <c r="AA90">
        <f>AA87+1</f>
        <v>66</v>
      </c>
    </row>
    <row r="91" spans="1:27" x14ac:dyDescent="0.25">
      <c r="A91" s="464" t="str">
        <f t="shared" ca="1" si="10"/>
        <v>IE7 / 67</v>
      </c>
      <c r="B91" s="98" t="str">
        <f ca="1">OFFSET(Sprachen!A446,0,'Informazioni generali'!$B$4-1,1,1)</f>
        <v>Oneri per prestazioni in concessione</v>
      </c>
      <c r="C91" s="467" t="s">
        <v>24</v>
      </c>
      <c r="D91" s="116"/>
      <c r="E91" s="531"/>
      <c r="F91" s="531"/>
      <c r="G91" s="531"/>
      <c r="H91" s="646" t="str">
        <f ca="1">OFFSET(Sprachen!A506,0,'Informazioni generali'!$B$4-1,1,1)</f>
        <v>Da considerare</v>
      </c>
      <c r="I91" s="646"/>
      <c r="J91" s="646"/>
      <c r="K91" s="646"/>
      <c r="L91" s="646"/>
      <c r="M91" s="586"/>
      <c r="N91" s="586"/>
      <c r="O91" s="586"/>
      <c r="P91" s="586"/>
      <c r="Q91" s="586"/>
      <c r="R91" s="586"/>
      <c r="S91" s="586"/>
      <c r="T91" s="586"/>
      <c r="U91" s="586"/>
      <c r="V91" s="346"/>
      <c r="W91" s="207"/>
      <c r="X91" s="346" t="s">
        <v>179</v>
      </c>
      <c r="Y91" s="44"/>
      <c r="AA91">
        <f t="shared" ref="AA91:AA99" si="11">AA90+1</f>
        <v>67</v>
      </c>
    </row>
    <row r="92" spans="1:27" x14ac:dyDescent="0.25">
      <c r="A92" s="464" t="str">
        <f t="shared" ca="1" si="10"/>
        <v>IE7 / 68</v>
      </c>
      <c r="B92" s="98" t="str">
        <f ca="1">OFFSET(Sprachen!A447,0,'Informazioni generali'!$B$4-1,1,1)</f>
        <v>Imposte sull'utile società partner</v>
      </c>
      <c r="C92" s="467" t="s">
        <v>24</v>
      </c>
      <c r="D92" s="116"/>
      <c r="E92" s="515"/>
      <c r="F92" s="515"/>
      <c r="G92" s="515"/>
      <c r="H92" s="646" t="str">
        <f ca="1">OFFSET(Sprachen!A507,0,'Informazioni generali'!$B$4-1,1,1)</f>
        <v xml:space="preserve">Non è computabile. È indicato esclusivamente per motivi di completezza. </v>
      </c>
      <c r="I92" s="646"/>
      <c r="J92" s="646"/>
      <c r="K92" s="646"/>
      <c r="L92" s="646"/>
      <c r="M92" s="586"/>
      <c r="N92" s="586"/>
      <c r="O92" s="586"/>
      <c r="P92" s="586"/>
      <c r="Q92" s="586"/>
      <c r="R92" s="586"/>
      <c r="S92" s="586"/>
      <c r="T92" s="586"/>
      <c r="U92" s="586"/>
      <c r="V92" s="346"/>
      <c r="W92" s="207"/>
      <c r="X92" s="346" t="s">
        <v>179</v>
      </c>
      <c r="Y92" s="44"/>
      <c r="AA92">
        <f t="shared" si="11"/>
        <v>68</v>
      </c>
    </row>
    <row r="93" spans="1:27" ht="49.5" customHeight="1" x14ac:dyDescent="0.25">
      <c r="A93" s="464" t="str">
        <f t="shared" ca="1" si="10"/>
        <v>IE7 / 69</v>
      </c>
      <c r="B93" s="98" t="str">
        <f ca="1">OFFSET(Sprachen!A448,0,'Informazioni generali'!$B$4-1,1,1)</f>
        <v>Imposte sull'utile computabili ai sensi dell'articolo 90 OPEn</v>
      </c>
      <c r="C93" s="467" t="s">
        <v>24</v>
      </c>
      <c r="D93" s="116"/>
      <c r="E93" s="531"/>
      <c r="F93" s="531"/>
      <c r="G93" s="531"/>
      <c r="H93" s="649" t="str">
        <f ca="1">OFFSET(Sprachen!A508,0,'Informazioni generali'!$B$4-1,1,1)</f>
        <v>Se si ritiene che le imposte sull'utile debbano essere computabili, si prega di allegare la motivazione per la quale sussistono degli utili effettivi nonostante la differenza tra costi di produzione e prezzi di mercato.</v>
      </c>
      <c r="I93" s="649"/>
      <c r="J93" s="649"/>
      <c r="K93" s="649"/>
      <c r="L93" s="649"/>
      <c r="M93" s="586"/>
      <c r="N93" s="586"/>
      <c r="O93" s="586"/>
      <c r="P93" s="586"/>
      <c r="Q93" s="586"/>
      <c r="R93" s="586"/>
      <c r="S93" s="586"/>
      <c r="T93" s="586"/>
      <c r="U93" s="586"/>
      <c r="V93" s="346"/>
      <c r="W93" s="207"/>
      <c r="X93" s="346" t="s">
        <v>179</v>
      </c>
      <c r="Y93" s="44"/>
      <c r="AA93">
        <f t="shared" si="11"/>
        <v>69</v>
      </c>
    </row>
    <row r="94" spans="1:27" x14ac:dyDescent="0.25">
      <c r="A94" s="464" t="str">
        <f t="shared" ca="1" si="10"/>
        <v>IE7 / 70</v>
      </c>
      <c r="B94" s="98" t="str">
        <f ca="1">OFFSET(Sprachen!A449,0,'Informazioni generali'!$B$4-1,1,1)</f>
        <v>Imposte sul capitale</v>
      </c>
      <c r="C94" s="467" t="s">
        <v>24</v>
      </c>
      <c r="D94" s="118"/>
      <c r="E94" s="515"/>
      <c r="F94" s="515"/>
      <c r="G94" s="515"/>
      <c r="H94" s="646"/>
      <c r="I94" s="646"/>
      <c r="J94" s="646"/>
      <c r="K94" s="646"/>
      <c r="L94" s="646"/>
      <c r="M94" s="586"/>
      <c r="N94" s="586"/>
      <c r="O94" s="586"/>
      <c r="P94" s="586"/>
      <c r="Q94" s="586"/>
      <c r="R94" s="586"/>
      <c r="S94" s="586"/>
      <c r="T94" s="586"/>
      <c r="U94" s="586"/>
      <c r="V94" s="346"/>
      <c r="W94" s="207"/>
      <c r="X94" s="346" t="s">
        <v>179</v>
      </c>
      <c r="Y94" s="44"/>
      <c r="AA94">
        <f t="shared" si="11"/>
        <v>70</v>
      </c>
    </row>
    <row r="95" spans="1:27" x14ac:dyDescent="0.25">
      <c r="A95" s="464" t="str">
        <f t="shared" ca="1" si="10"/>
        <v>IE7 / 71</v>
      </c>
      <c r="B95" s="98" t="str">
        <f ca="1">OFFSET(Sprachen!A450,0,'Informazioni generali'!$B$4-1,1,1)</f>
        <v>Altre imposte computabili</v>
      </c>
      <c r="C95" s="467" t="s">
        <v>24</v>
      </c>
      <c r="D95" s="116"/>
      <c r="E95" s="531"/>
      <c r="F95" s="531"/>
      <c r="G95" s="531"/>
      <c r="H95" s="664" t="str">
        <f ca="1">OFFSET(Sprachen!A509,0,'Informazioni generali'!$B$4-1,1,1)</f>
        <v>Imposte sugli immobili. Altre imposte.</v>
      </c>
      <c r="I95" s="664"/>
      <c r="J95" s="664"/>
      <c r="K95" s="664"/>
      <c r="L95" s="664"/>
      <c r="M95" s="586"/>
      <c r="N95" s="586"/>
      <c r="O95" s="586"/>
      <c r="P95" s="586"/>
      <c r="Q95" s="586"/>
      <c r="R95" s="586"/>
      <c r="S95" s="586"/>
      <c r="T95" s="586"/>
      <c r="U95" s="586"/>
      <c r="V95" s="346"/>
      <c r="W95" s="207"/>
      <c r="X95" s="346" t="s">
        <v>179</v>
      </c>
      <c r="Y95" s="44"/>
      <c r="AA95">
        <f t="shared" si="11"/>
        <v>71</v>
      </c>
    </row>
    <row r="96" spans="1:27" ht="25" x14ac:dyDescent="0.25">
      <c r="A96" s="464" t="str">
        <f t="shared" ca="1" si="10"/>
        <v>IE7 / 72</v>
      </c>
      <c r="B96" s="98" t="str">
        <f ca="1">OFFSET(Sprachen!A451,0,'Informazioni generali'!$B$4-1,1,1)</f>
        <v>Canoni d'acqua (incluse le imposte sugli impianti idroelettrici e altre tasse equivalenti)</v>
      </c>
      <c r="C96" s="467" t="s">
        <v>24</v>
      </c>
      <c r="D96" s="116"/>
      <c r="E96" s="515"/>
      <c r="F96" s="515"/>
      <c r="G96" s="515"/>
      <c r="H96" s="646"/>
      <c r="I96" s="646"/>
      <c r="J96" s="646"/>
      <c r="K96" s="646"/>
      <c r="L96" s="646"/>
      <c r="M96" s="586"/>
      <c r="N96" s="586"/>
      <c r="O96" s="586"/>
      <c r="P96" s="586"/>
      <c r="Q96" s="586"/>
      <c r="R96" s="586"/>
      <c r="S96" s="586"/>
      <c r="T96" s="586"/>
      <c r="U96" s="586"/>
      <c r="V96" s="346"/>
      <c r="W96" s="207"/>
      <c r="X96" s="346" t="s">
        <v>179</v>
      </c>
      <c r="Y96" s="44"/>
      <c r="AA96">
        <f t="shared" si="11"/>
        <v>72</v>
      </c>
    </row>
    <row r="97" spans="1:27" ht="13" x14ac:dyDescent="0.25">
      <c r="A97" s="464" t="str">
        <f t="shared" ca="1" si="10"/>
        <v>IE7 / 73</v>
      </c>
      <c r="B97" s="98" t="str">
        <f ca="1">OFFSET(Sprachen!A452,0,'Informazioni generali'!$B$4-1,1,1)</f>
        <v>Totale tasse e imposte</v>
      </c>
      <c r="C97" s="467" t="s">
        <v>24</v>
      </c>
      <c r="D97" s="388">
        <f>D90+D91+D93+D94+D95+D96</f>
        <v>0</v>
      </c>
      <c r="E97" s="251"/>
      <c r="F97" s="251"/>
      <c r="G97" s="251"/>
      <c r="H97" s="647"/>
      <c r="I97" s="647"/>
      <c r="J97" s="647"/>
      <c r="K97" s="647"/>
      <c r="L97" s="647"/>
      <c r="M97" s="586"/>
      <c r="N97" s="586"/>
      <c r="O97" s="586"/>
      <c r="P97" s="586"/>
      <c r="Q97" s="586"/>
      <c r="R97" s="586"/>
      <c r="S97" s="586"/>
      <c r="T97" s="586"/>
      <c r="U97" s="586"/>
      <c r="V97" s="532"/>
      <c r="W97" s="533"/>
      <c r="X97" s="532"/>
      <c r="Y97" s="532"/>
      <c r="AA97">
        <f t="shared" si="11"/>
        <v>73</v>
      </c>
    </row>
    <row r="98" spans="1:27" x14ac:dyDescent="0.25">
      <c r="A98" s="464" t="str">
        <f t="shared" ca="1" si="10"/>
        <v>IE7 / 74</v>
      </c>
      <c r="B98" s="98" t="str">
        <f ca="1">OFFSET(Sprachen!A453,0,'Informazioni generali'!$B$4-1,1,1)</f>
        <v>Utile d’esercizio annuale</v>
      </c>
      <c r="C98" s="467" t="s">
        <v>24</v>
      </c>
      <c r="D98" s="116"/>
      <c r="E98" s="534"/>
      <c r="F98" s="534"/>
      <c r="G98" s="534"/>
      <c r="H98" s="664" t="str">
        <f ca="1">OFFSET(Sprachen!A510,0,'Informazioni generali'!$B$4-1,1,1)</f>
        <v xml:space="preserve">Non è computabile. È indicato esclusivamente per motivi di completezza. </v>
      </c>
      <c r="I98" s="664"/>
      <c r="J98" s="664"/>
      <c r="K98" s="664"/>
      <c r="L98" s="664"/>
      <c r="M98" s="586"/>
      <c r="N98" s="586"/>
      <c r="O98" s="586"/>
      <c r="P98" s="586"/>
      <c r="Q98" s="586"/>
      <c r="R98" s="586"/>
      <c r="S98" s="586"/>
      <c r="T98" s="586"/>
      <c r="U98" s="586"/>
      <c r="V98" s="346"/>
      <c r="W98" s="207"/>
      <c r="X98" s="346" t="s">
        <v>179</v>
      </c>
      <c r="Y98" s="44"/>
      <c r="AA98">
        <f t="shared" si="11"/>
        <v>74</v>
      </c>
    </row>
    <row r="99" spans="1:27" x14ac:dyDescent="0.25">
      <c r="A99" s="464" t="str">
        <f t="shared" ca="1" si="10"/>
        <v>IE7 / 75</v>
      </c>
      <c r="B99" s="98" t="str">
        <f ca="1">OFFSET(Sprachen!A454,0,'Informazioni generali'!$B$4-1,1,1)</f>
        <v>Totale costi di produzione computabili</v>
      </c>
      <c r="C99" s="467" t="s">
        <v>24</v>
      </c>
      <c r="D99" s="111">
        <f ca="1">D74+D87+D97</f>
        <v>0</v>
      </c>
      <c r="E99" s="252"/>
      <c r="F99" s="252"/>
      <c r="G99" s="252"/>
      <c r="H99" s="646"/>
      <c r="I99" s="646"/>
      <c r="J99" s="646"/>
      <c r="K99" s="646"/>
      <c r="L99" s="646"/>
      <c r="M99" s="586"/>
      <c r="N99" s="586"/>
      <c r="O99" s="586"/>
      <c r="P99" s="586"/>
      <c r="Q99" s="586"/>
      <c r="R99" s="586"/>
      <c r="S99" s="586"/>
      <c r="T99" s="586"/>
      <c r="U99" s="586"/>
      <c r="V99" s="532"/>
      <c r="W99" s="533"/>
      <c r="X99" s="532"/>
      <c r="Y99" s="532"/>
      <c r="AA99">
        <f t="shared" si="11"/>
        <v>75</v>
      </c>
    </row>
    <row r="100" spans="1:27" x14ac:dyDescent="0.25">
      <c r="A100" s="464" t="str">
        <f t="shared" ca="1" si="10"/>
        <v>IE7 / 76</v>
      </c>
      <c r="B100" s="98" t="str">
        <f ca="1">OFFSET(Sprachen!A455,0,'Informazioni generali'!$B$4-1,1,1)</f>
        <v>Totale costi di produzione specifici</v>
      </c>
      <c r="C100" s="467" t="s">
        <v>38</v>
      </c>
      <c r="D100" s="535">
        <f ca="1">IFERROR(D99*100/(D36*1000000),0)</f>
        <v>0</v>
      </c>
      <c r="E100" s="536"/>
      <c r="F100" s="536"/>
      <c r="G100" s="536"/>
      <c r="H100" s="646"/>
      <c r="I100" s="646"/>
      <c r="J100" s="646"/>
      <c r="K100" s="646"/>
      <c r="L100" s="646"/>
      <c r="M100" s="586"/>
      <c r="N100" s="586"/>
      <c r="O100" s="586"/>
      <c r="P100" s="586"/>
      <c r="Q100" s="586"/>
      <c r="R100" s="586"/>
      <c r="S100" s="586"/>
      <c r="T100" s="586"/>
      <c r="U100" s="586"/>
      <c r="V100" s="346"/>
      <c r="W100" s="207"/>
      <c r="X100" s="346" t="s">
        <v>179</v>
      </c>
      <c r="Y100" s="472" t="s">
        <v>428</v>
      </c>
      <c r="AA100">
        <f>AA99+1</f>
        <v>76</v>
      </c>
    </row>
    <row r="101" spans="1:27" ht="15.75" hidden="1" customHeight="1" x14ac:dyDescent="0.25">
      <c r="A101" s="464" t="str">
        <f t="shared" ca="1" si="10"/>
        <v>IE7 / 76-G</v>
      </c>
      <c r="B101" s="98" t="str">
        <f ca="1">OFFSET(Sprachen!A456,0,'Informazioni generali'!$B$4-1,1,1)</f>
        <v>Totale costi di produzione specifici</v>
      </c>
      <c r="C101" s="467" t="s">
        <v>38</v>
      </c>
      <c r="D101" s="537"/>
      <c r="E101" s="538"/>
      <c r="F101" s="538"/>
      <c r="G101" s="538"/>
      <c r="H101" s="646"/>
      <c r="I101" s="646"/>
      <c r="J101" s="646"/>
      <c r="K101" s="646"/>
      <c r="L101" s="646"/>
      <c r="M101" s="586"/>
      <c r="N101" s="586"/>
      <c r="O101" s="586"/>
      <c r="P101" s="586"/>
      <c r="Q101" s="586"/>
      <c r="R101" s="586"/>
      <c r="S101" s="586"/>
      <c r="T101" s="586"/>
      <c r="U101" s="586"/>
      <c r="V101" s="346"/>
      <c r="W101" s="207"/>
      <c r="X101" s="346"/>
      <c r="Y101" s="472"/>
      <c r="AA101" s="463" t="s">
        <v>531</v>
      </c>
    </row>
    <row r="102" spans="1:27" x14ac:dyDescent="0.25">
      <c r="A102" s="464" t="str">
        <f t="shared" ca="1" si="10"/>
        <v>IE7 / 77</v>
      </c>
      <c r="B102" s="98" t="str">
        <f ca="1">OFFSET(Sprachen!A457,0,'Informazioni generali'!$B$4-1,1,1)</f>
        <v>Costi di produzione (quota del richiedente)</v>
      </c>
      <c r="C102" s="467" t="s">
        <v>24</v>
      </c>
      <c r="D102" s="539">
        <f ca="1">D99*D40</f>
        <v>0</v>
      </c>
      <c r="E102" s="540"/>
      <c r="F102" s="540"/>
      <c r="G102" s="540"/>
      <c r="H102" s="646"/>
      <c r="I102" s="646"/>
      <c r="J102" s="646"/>
      <c r="K102" s="646"/>
      <c r="L102" s="646"/>
      <c r="M102" s="586"/>
      <c r="N102" s="586"/>
      <c r="O102" s="586"/>
      <c r="P102" s="586"/>
      <c r="Q102" s="586"/>
      <c r="R102" s="586"/>
      <c r="S102" s="586"/>
      <c r="T102" s="586"/>
      <c r="U102" s="586"/>
      <c r="V102" s="214"/>
      <c r="W102" s="209"/>
      <c r="X102" s="214"/>
      <c r="Y102" s="214"/>
      <c r="AA102">
        <f>AA100+1</f>
        <v>77</v>
      </c>
    </row>
    <row r="103" spans="1:27" x14ac:dyDescent="0.25">
      <c r="A103" s="456"/>
      <c r="B103" s="541"/>
      <c r="C103" s="541"/>
      <c r="D103"/>
      <c r="E103"/>
      <c r="F103"/>
      <c r="G103"/>
      <c r="H103"/>
      <c r="I103"/>
    </row>
    <row r="104" spans="1:27" ht="15.5" x14ac:dyDescent="0.35">
      <c r="A104" s="542"/>
      <c r="B104" s="543"/>
      <c r="C104" s="543"/>
      <c r="D104" s="544"/>
      <c r="E104" s="545"/>
      <c r="F104" s="545"/>
      <c r="G104" s="545"/>
      <c r="H104"/>
      <c r="I104"/>
    </row>
    <row r="105" spans="1:27" ht="18" x14ac:dyDescent="0.3">
      <c r="A105" s="546" t="str">
        <f ca="1">OFFSET(Sprachen!A458,0,'Informazioni generali'!$B$4-1,1,1)</f>
        <v>C. Ricavi</v>
      </c>
      <c r="B105" s="546"/>
      <c r="C105" s="467"/>
      <c r="D105" s="467"/>
      <c r="E105" s="468"/>
      <c r="F105" s="468"/>
      <c r="G105" s="468"/>
      <c r="J105" s="357"/>
      <c r="M105" s="93"/>
    </row>
    <row r="106" spans="1:27" ht="13" x14ac:dyDescent="0.3">
      <c r="A106" s="464" t="str">
        <f ca="1">CONCATENATE($A$2," / ",AA106)</f>
        <v>IE7 / 78</v>
      </c>
      <c r="B106" s="467" t="str">
        <f ca="1">OFFSET(Sprachen!A471,0,'Informazioni generali'!$B$4-1,1,1)</f>
        <v>Ricavi del mercato day-ahead</v>
      </c>
      <c r="C106" s="467" t="s">
        <v>24</v>
      </c>
      <c r="D106" s="258" t="str">
        <f ca="1">IFERROR(D124+D125,"")</f>
        <v/>
      </c>
      <c r="E106" s="254"/>
      <c r="F106" s="254"/>
      <c r="G106" s="254"/>
      <c r="H106" s="10"/>
      <c r="M106" s="93"/>
      <c r="AA106">
        <f>AA102+1</f>
        <v>78</v>
      </c>
    </row>
    <row r="107" spans="1:27" x14ac:dyDescent="0.25">
      <c r="A107" s="464" t="str">
        <f ca="1">CONCATENATE($A$2," / ",AA107)</f>
        <v>IE7 / 79</v>
      </c>
      <c r="B107" s="467" t="str">
        <f ca="1">OFFSET(Sprachen!A460,0,'Informazioni generali'!$B$4-1,1,1)</f>
        <v>Ricavi di riferimento specifici</v>
      </c>
      <c r="C107" s="467" t="s">
        <v>38</v>
      </c>
      <c r="D107" s="259">
        <f ca="1">IFERROR((D124+D125)*100/(D36*10^6),0)</f>
        <v>0</v>
      </c>
      <c r="E107" s="255"/>
      <c r="F107" s="255"/>
      <c r="G107" s="255"/>
      <c r="AA107">
        <f>AA106+1</f>
        <v>79</v>
      </c>
    </row>
    <row r="108" spans="1:27" hidden="1" x14ac:dyDescent="0.25">
      <c r="A108" s="464" t="str">
        <f ca="1">CONCATENATE($A$2," / ",AA108)</f>
        <v>IE7 / 79-G</v>
      </c>
      <c r="B108" s="467" t="str">
        <f ca="1">OFFSET(Sprachen!A461,0,'Informazioni generali'!$B$4-1,1,1)</f>
        <v>Ricavi di riferimento specifici</v>
      </c>
      <c r="C108" s="467" t="s">
        <v>38</v>
      </c>
      <c r="D108" s="282"/>
      <c r="E108" s="255"/>
      <c r="F108" s="255"/>
      <c r="G108" s="255"/>
      <c r="AA108" s="463" t="s">
        <v>525</v>
      </c>
    </row>
    <row r="109" spans="1:27" x14ac:dyDescent="0.25">
      <c r="A109" s="464" t="str">
        <f ca="1">CONCATENATE($A$2," / ",AA109)</f>
        <v>IE7 / 80</v>
      </c>
      <c r="B109" s="467" t="str">
        <f ca="1">OFFSET(Sprachen!A462,0,'Informazioni generali'!$B$4-1,1,1)</f>
        <v>Ricavi totali (quota richiedente)</v>
      </c>
      <c r="C109" s="467" t="s">
        <v>24</v>
      </c>
      <c r="D109" s="258" t="str">
        <f ca="1">IFERROR(D106*D40,"")</f>
        <v/>
      </c>
      <c r="E109" s="255"/>
      <c r="F109" s="255"/>
      <c r="G109" s="255"/>
      <c r="AA109">
        <v>80</v>
      </c>
    </row>
    <row r="110" spans="1:27" ht="15.5" x14ac:dyDescent="0.35">
      <c r="A110" s="542"/>
      <c r="B110" s="543"/>
      <c r="C110" s="543"/>
      <c r="D110" s="544"/>
      <c r="E110" s="547"/>
      <c r="F110" s="547"/>
      <c r="G110" s="547"/>
      <c r="H110" s="548"/>
      <c r="I110" s="448"/>
      <c r="J110" s="448"/>
      <c r="K110" s="448"/>
      <c r="L110" s="448"/>
      <c r="M110" s="448"/>
      <c r="N110" s="448"/>
      <c r="O110" s="448"/>
      <c r="P110" s="448"/>
      <c r="Q110" s="448"/>
    </row>
    <row r="111" spans="1:27" ht="18" x14ac:dyDescent="0.25">
      <c r="A111" s="549" t="str">
        <f ca="1">OFFSET(Sprachen!A463,0,'Informazioni generali'!$B$4-1,1,1)</f>
        <v xml:space="preserve">D. Costi di produzione non coperti </v>
      </c>
      <c r="C111" s="465"/>
      <c r="D111" s="550"/>
      <c r="E111" s="468"/>
      <c r="F111" s="468"/>
      <c r="G111" s="468"/>
    </row>
    <row r="112" spans="1:27" x14ac:dyDescent="0.25">
      <c r="A112" s="464" t="str">
        <f ca="1">CONCATENATE($A$2," / ",AA112)</f>
        <v>IE7 / 81</v>
      </c>
      <c r="B112" s="467" t="str">
        <f ca="1">OFFSET(Sprachen!A464,0,'Informazioni generali'!$B$4-1,1,1)</f>
        <v>Costi di produzione non coperti</v>
      </c>
      <c r="C112" s="467" t="s">
        <v>24</v>
      </c>
      <c r="D112" s="539" t="str">
        <f ca="1">IFERROR(D99-D106,"")</f>
        <v/>
      </c>
      <c r="E112" s="551"/>
      <c r="F112" s="551"/>
      <c r="G112" s="551"/>
      <c r="AA112">
        <f>AA109+1</f>
        <v>81</v>
      </c>
    </row>
    <row r="113" spans="1:27" x14ac:dyDescent="0.25">
      <c r="A113" s="464" t="str">
        <f ca="1">CONCATENATE($A$2," / ",AA113)</f>
        <v>IE7 / 82</v>
      </c>
      <c r="B113" s="467" t="str">
        <f ca="1">OFFSET(Sprachen!A465,0,'Informazioni generali'!$B$4-1,1,1)</f>
        <v>Costi di produzione non coperti specifici</v>
      </c>
      <c r="C113" s="467" t="s">
        <v>38</v>
      </c>
      <c r="D113" s="259">
        <f ca="1">D100-D107</f>
        <v>0</v>
      </c>
      <c r="E113" s="536"/>
      <c r="F113" s="536"/>
      <c r="G113" s="536"/>
      <c r="I113" s="552"/>
      <c r="AA113">
        <f>AA112+1</f>
        <v>82</v>
      </c>
    </row>
    <row r="114" spans="1:27" x14ac:dyDescent="0.25">
      <c r="A114" s="464" t="str">
        <f ca="1">CONCATENATE($A$2," / ",AA114)</f>
        <v>IE7 / 83</v>
      </c>
      <c r="B114" s="467" t="str">
        <f ca="1">OFFSET(Sprachen!A466,0,'Informazioni generali'!$B$4-1,1,1)</f>
        <v>Costi di produzione non coperti decurtati</v>
      </c>
      <c r="C114" s="467" t="s">
        <v>38</v>
      </c>
      <c r="D114" s="259">
        <f ca="1">MIN(1,D113)</f>
        <v>0</v>
      </c>
      <c r="E114" s="536"/>
      <c r="F114" s="536"/>
      <c r="G114" s="536"/>
      <c r="I114" s="552"/>
      <c r="AA114">
        <f>AA113+1</f>
        <v>83</v>
      </c>
    </row>
    <row r="115" spans="1:27" ht="28.5" customHeight="1" x14ac:dyDescent="0.35">
      <c r="A115" s="464" t="str">
        <f ca="1">CONCATENATE($A$2," / ",AA115)</f>
        <v>IE7 / 84</v>
      </c>
      <c r="B115" s="98" t="str">
        <f ca="1">OFFSET(Sprachen!A467,0,'Informazioni generali'!$B$4-1,1,1)</f>
        <v>Costi di produzione non coperti quota del richiedente</v>
      </c>
      <c r="C115" s="467" t="s">
        <v>24</v>
      </c>
      <c r="D115" s="111" t="str">
        <f ca="1">IFERROR(D102-D109,"")</f>
        <v/>
      </c>
      <c r="E115" s="252"/>
      <c r="F115" s="252"/>
      <c r="G115" s="252"/>
      <c r="H115" s="448"/>
      <c r="I115" s="448"/>
      <c r="J115" s="448"/>
      <c r="K115" s="448"/>
      <c r="L115" s="448"/>
      <c r="M115" s="448"/>
      <c r="N115" s="448"/>
      <c r="O115" s="448"/>
      <c r="P115" s="448"/>
      <c r="R115" s="448"/>
      <c r="S115" s="448"/>
      <c r="AA115">
        <f>AA114+1</f>
        <v>84</v>
      </c>
    </row>
    <row r="116" spans="1:27" ht="15.5" x14ac:dyDescent="0.35">
      <c r="A116" s="542"/>
      <c r="B116" s="543"/>
      <c r="C116" s="543"/>
      <c r="D116" s="543"/>
      <c r="E116" s="547"/>
      <c r="F116" s="547"/>
      <c r="G116" s="547"/>
      <c r="H116" s="543"/>
      <c r="I116" s="543"/>
      <c r="J116" s="543"/>
      <c r="K116" s="543"/>
      <c r="L116" s="543"/>
      <c r="M116" s="543"/>
      <c r="N116" s="543"/>
      <c r="O116" s="543"/>
      <c r="P116" s="543"/>
      <c r="Q116" s="544"/>
      <c r="R116" s="448"/>
      <c r="S116" s="448"/>
    </row>
    <row r="117" spans="1:27" ht="18" x14ac:dyDescent="0.35">
      <c r="A117" s="553" t="str">
        <f ca="1">OFFSET(Sprachen!A468,0,'Informazioni generali'!$B$4-1,1,1)</f>
        <v>E. Ricavi del mercato di riferimento</v>
      </c>
      <c r="C117" s="554"/>
      <c r="D117" s="554"/>
      <c r="E117" s="555"/>
      <c r="F117" s="555"/>
      <c r="G117" s="555"/>
      <c r="H117" s="650" t="str">
        <f ca="1">H89</f>
        <v>Commenti UFE</v>
      </c>
      <c r="I117" s="651"/>
      <c r="J117" s="651"/>
      <c r="K117" s="651"/>
      <c r="L117" s="651"/>
      <c r="M117" s="651" t="str">
        <f ca="1">M89</f>
        <v>Commenti richiedente</v>
      </c>
      <c r="N117" s="651"/>
      <c r="O117" s="651"/>
      <c r="P117" s="651"/>
      <c r="Q117" s="651"/>
      <c r="R117" s="448"/>
      <c r="S117" s="109"/>
    </row>
    <row r="118" spans="1:27" ht="15.5" x14ac:dyDescent="0.35">
      <c r="A118" s="464" t="str">
        <f t="shared" ref="A118:A125" ca="1" si="12">CONCATENATE($A$2," / ",AA118)</f>
        <v>IE7 / 85</v>
      </c>
      <c r="B118" s="556" t="str">
        <f ca="1">OFFSET(Sprachen!A469,0,'Informazioni generali'!$B$4-1,1,1)</f>
        <v xml:space="preserve">Prezzi d'elettricità scaricati da EEX il: </v>
      </c>
      <c r="C118" s="112">
        <v>45670</v>
      </c>
      <c r="D118" s="253"/>
      <c r="E118" s="256"/>
      <c r="F118" s="256"/>
      <c r="G118" s="256"/>
      <c r="H118" s="659"/>
      <c r="I118" s="646"/>
      <c r="J118" s="646"/>
      <c r="K118" s="646"/>
      <c r="L118" s="646"/>
      <c r="M118" s="660"/>
      <c r="N118" s="661"/>
      <c r="O118" s="661"/>
      <c r="P118" s="661"/>
      <c r="Q118" s="662"/>
      <c r="R118" s="448"/>
      <c r="S118" s="448"/>
      <c r="AA118">
        <f>AA115+1</f>
        <v>85</v>
      </c>
    </row>
    <row r="119" spans="1:27" ht="15.5" x14ac:dyDescent="0.35">
      <c r="A119" s="464" t="str">
        <f t="shared" ca="1" si="12"/>
        <v>IE7 / 86</v>
      </c>
      <c r="B119" s="557" t="str">
        <f ca="1">OFFSET(Sprachen!A470,0,'Informazioni generali'!$B$4-1,1,1)</f>
        <v>Periodo d'esercizio</v>
      </c>
      <c r="C119" s="644" t="str">
        <f ca="1">IFERROR(IF($D$5="Nein/Non/No","-",INDIRECT(CONCATENATE(Input_prod_e!A2,"!")&amp;CONCATENATE(MID("CDEFGHIJKLMNOPQRSTUVWXYZ",HLOOKUP($A$2,Input_prod_e!$C$5:$AS$6,2,FALSE),1),"8"))),"")</f>
        <v/>
      </c>
      <c r="D119" s="645"/>
      <c r="E119" s="558"/>
      <c r="F119" s="558"/>
      <c r="G119" s="558"/>
      <c r="H119" s="659"/>
      <c r="I119" s="646"/>
      <c r="J119" s="646"/>
      <c r="K119" s="646"/>
      <c r="L119" s="646"/>
      <c r="M119" s="660"/>
      <c r="N119" s="661"/>
      <c r="O119" s="661"/>
      <c r="P119" s="661"/>
      <c r="Q119" s="662"/>
      <c r="R119" s="448"/>
      <c r="S119" s="448"/>
      <c r="AA119">
        <f t="shared" ref="AA119:AA124" si="13">AA118+1</f>
        <v>86</v>
      </c>
    </row>
    <row r="120" spans="1:27" ht="15.5" x14ac:dyDescent="0.35">
      <c r="A120" s="464" t="str">
        <f t="shared" ca="1" si="12"/>
        <v>IE7 / 87</v>
      </c>
      <c r="B120" s="559" t="str">
        <f ca="1">OFFSET(Sprachen!A471,0,'Informazioni generali'!$B$4-1,1,1)</f>
        <v>Ricavi del mercato day-ahead</v>
      </c>
      <c r="C120" s="287" t="s">
        <v>24</v>
      </c>
      <c r="D120" s="560" t="s">
        <v>79</v>
      </c>
      <c r="E120" s="561"/>
      <c r="F120" s="561"/>
      <c r="G120" s="561"/>
      <c r="H120" s="562" t="str">
        <f ca="1">OFFSET(Sprachen!A336,0,'Informazioni generali'!$B$4-1,1,1)</f>
        <v>Centrale 1</v>
      </c>
      <c r="I120" s="557" t="str">
        <f ca="1">OFFSET(Sprachen!A337,0,'Informazioni generali'!$B$4-1,1,1)</f>
        <v>Centrale 2</v>
      </c>
      <c r="J120" s="563" t="str">
        <f ca="1">OFFSET(Sprachen!A338,0,'Informazioni generali'!$B$4-1,1,1)</f>
        <v>Centrale 3</v>
      </c>
      <c r="K120" s="563" t="str">
        <f ca="1">OFFSET(Sprachen!A339,0,'Informazioni generali'!$B$4-1,1,1)</f>
        <v>Centrale 4</v>
      </c>
      <c r="L120" s="563" t="str">
        <f ca="1">OFFSET(Sprachen!A340,0,'Informazioni generali'!$B$4-1,1,1)</f>
        <v>Centrale 5</v>
      </c>
      <c r="M120" s="563" t="str">
        <f ca="1">OFFSET(Sprachen!A341,0,'Informazioni generali'!$B$4-1,1,1)</f>
        <v>Centrale 6</v>
      </c>
      <c r="N120" s="563" t="str">
        <f ca="1">OFFSET(Sprachen!A342,0,'Informazioni generali'!$B$4-1,1,1)</f>
        <v>Centrale 7</v>
      </c>
      <c r="O120" s="563" t="str">
        <f ca="1">OFFSET(Sprachen!A343,0,'Informazioni generali'!$B$4-1,1,1)</f>
        <v>Centrale 8</v>
      </c>
      <c r="P120" s="563" t="str">
        <f ca="1">OFFSET(Sprachen!A344,0,'Informazioni generali'!$B$4-1,1,1)</f>
        <v>Centrale 9</v>
      </c>
      <c r="Q120" s="563" t="str">
        <f ca="1">OFFSET(Sprachen!A345,0,'Informazioni generali'!$B$4-1,1,1)</f>
        <v>Centrale 10</v>
      </c>
      <c r="R120" s="448"/>
      <c r="S120" s="448"/>
      <c r="AA120">
        <f t="shared" si="13"/>
        <v>87</v>
      </c>
    </row>
    <row r="121" spans="1:27" ht="15.5" x14ac:dyDescent="0.35">
      <c r="A121" s="464" t="str">
        <f t="shared" ca="1" si="12"/>
        <v>IE7 / 88</v>
      </c>
      <c r="B121" s="743" t="str">
        <f ca="1">OFFSET(Sprachen!A472,0,'Informazioni generali'!$B$4-1,1,1)</f>
        <v>Tutte le centrali</v>
      </c>
      <c r="C121" s="744"/>
      <c r="D121" s="358">
        <f ca="1">+SUM(H121:Q121)</f>
        <v>0</v>
      </c>
      <c r="E121" s="359"/>
      <c r="F121" s="359"/>
      <c r="G121" s="359"/>
      <c r="H121" s="360" t="str">
        <f ca="1">IFERROR(IF($D$5="Nein/Non/No","-",VLOOKUP(H$120,Input_prod_e!$A$33:$AA$42,HLOOKUP($A$2,Input_prod_e!$C$5:$AS$6,2,FALSE)+2,FALSE)),"")</f>
        <v/>
      </c>
      <c r="I121" s="360" t="str">
        <f ca="1">IFERROR(IF($D$5="Nein/Non/No","-",VLOOKUP(I$120,Input_prod_e!$A$33:$AA$42,HLOOKUP($A$2,Input_prod_e!$C$5:$AS$6,2,FALSE)+2,FALSE)),"")</f>
        <v/>
      </c>
      <c r="J121" s="360" t="str">
        <f ca="1">IFERROR(IF($D$5="Nein/Non/No","-",VLOOKUP(J$120,Input_prod_e!$A$33:$AA$42,HLOOKUP($A$2,Input_prod_e!$C$5:$AS$6,2,FALSE)+2,FALSE)),"")</f>
        <v/>
      </c>
      <c r="K121" s="360" t="str">
        <f ca="1">IFERROR(IF($D$5="Nein/Non/No","-",VLOOKUP(K$120,Input_prod_e!$A$33:$AA$42,HLOOKUP($A$2,Input_prod_e!$C$5:$AS$6,2,FALSE)+2,FALSE)),"")</f>
        <v/>
      </c>
      <c r="L121" s="360" t="str">
        <f ca="1">IFERROR(IF($D$5="Nein/Non/No","-",VLOOKUP(L$120,Input_prod_e!$A$33:$AA$42,HLOOKUP($A$2,Input_prod_e!$C$5:$AS$6,2,FALSE)+2,FALSE)),"")</f>
        <v/>
      </c>
      <c r="M121" s="360" t="str">
        <f ca="1">IFERROR(IF($D$5="Nein/Non/No","-",VLOOKUP(M$120,Input_prod_e!$A$33:$AA$42,HLOOKUP($A$2,Input_prod_e!$C$5:$AS$6,2,FALSE)+2,FALSE)),"")</f>
        <v/>
      </c>
      <c r="N121" s="360" t="str">
        <f ca="1">IFERROR(IF($D$5="Nein/Non/No","-",VLOOKUP(N$120,Input_prod_e!$A$33:$AA$42,HLOOKUP($A$2,Input_prod_e!$C$5:$AS$6,2,FALSE)+2,FALSE)),"")</f>
        <v/>
      </c>
      <c r="O121" s="360" t="str">
        <f ca="1">IFERROR(IF($D$5="Nein/Non/No","-",VLOOKUP(O$120,Input_prod_e!$A$33:$AA$42,HLOOKUP($A$2,Input_prod_e!$C$5:$AS$6,2,FALSE)+2,FALSE)),"")</f>
        <v/>
      </c>
      <c r="P121" s="360" t="str">
        <f ca="1">IFERROR(IF($D$5="Nein/Non/No","-",VLOOKUP(P$120,Input_prod_e!$A$33:$AA$42,HLOOKUP($A$2,Input_prod_e!$C$5:$AS$6,2,FALSE)+2,FALSE)),"")</f>
        <v/>
      </c>
      <c r="Q121" s="360" t="str">
        <f ca="1">IFERROR(IF($D$5="Nein/Non/No","-",VLOOKUP(Q$120,Input_prod_e!$A$33:$AA$42,HLOOKUP($A$2,Input_prod_e!$C$5:$AS$6,2,FALSE)+2,FALSE)),"")</f>
        <v/>
      </c>
      <c r="R121" s="448"/>
      <c r="S121" s="564"/>
      <c r="AA121">
        <f t="shared" si="13"/>
        <v>88</v>
      </c>
    </row>
    <row r="122" spans="1:27" ht="30" customHeight="1" x14ac:dyDescent="0.35">
      <c r="A122" s="464" t="str">
        <f t="shared" ca="1" si="12"/>
        <v>IE7 / 89</v>
      </c>
      <c r="B122" s="743" t="str">
        <f ca="1">OFFSET(Sprachen!A473,0,'Informazioni generali'!$B$4-1,1,1)</f>
        <v>Dedotti gli impianti non collegati sul piano idraulico o ottimizzati nell'insieme</v>
      </c>
      <c r="C122" s="744"/>
      <c r="D122" s="358">
        <f>+SUM(H122:Q122)</f>
        <v>0</v>
      </c>
      <c r="E122" s="359"/>
      <c r="F122" s="359"/>
      <c r="G122" s="359"/>
      <c r="H122" s="360">
        <f>+IF(OR(H50="Nein",H50="Non",H50="No"),-H121,0)</f>
        <v>0</v>
      </c>
      <c r="I122" s="360">
        <f t="shared" ref="I122:Q122" si="14">+IF(OR(I50="Nein",I50="Non",I50="No"),-I121,0)</f>
        <v>0</v>
      </c>
      <c r="J122" s="360">
        <f t="shared" si="14"/>
        <v>0</v>
      </c>
      <c r="K122" s="360">
        <f t="shared" si="14"/>
        <v>0</v>
      </c>
      <c r="L122" s="360">
        <f t="shared" si="14"/>
        <v>0</v>
      </c>
      <c r="M122" s="360">
        <f t="shared" si="14"/>
        <v>0</v>
      </c>
      <c r="N122" s="360">
        <f t="shared" si="14"/>
        <v>0</v>
      </c>
      <c r="O122" s="360">
        <f t="shared" si="14"/>
        <v>0</v>
      </c>
      <c r="P122" s="360">
        <f t="shared" si="14"/>
        <v>0</v>
      </c>
      <c r="Q122" s="360">
        <f t="shared" si="14"/>
        <v>0</v>
      </c>
      <c r="R122" s="448"/>
      <c r="S122" s="109"/>
      <c r="AA122">
        <f t="shared" si="13"/>
        <v>89</v>
      </c>
    </row>
    <row r="123" spans="1:27" ht="16" thickBot="1" x14ac:dyDescent="0.4">
      <c r="A123" s="464" t="str">
        <f t="shared" ca="1" si="12"/>
        <v>IE7 / 90</v>
      </c>
      <c r="B123" s="743" t="str">
        <f ca="1">OFFSET(Sprachen!A474,0,'Informazioni generali'!$B$4-1,1,1)</f>
        <v>Dedotti gli impianti RIC</v>
      </c>
      <c r="C123" s="744"/>
      <c r="D123" s="361">
        <f>+SUM(H123:Q123)</f>
        <v>0</v>
      </c>
      <c r="E123" s="359"/>
      <c r="F123" s="359"/>
      <c r="G123" s="359"/>
      <c r="H123" s="360">
        <f>+IF(OR(H56="Ja",H56="Oui",H56="Si"),IF(OR(H50="Ja",H50="Oui",H50="Si"),-H121,0),0)</f>
        <v>0</v>
      </c>
      <c r="I123" s="360">
        <f t="shared" ref="I123:Q123" si="15">+IF(OR(I56="Ja",I56="Oui",I56="Si"),IF(OR(I50="Ja",I50="Oui",I50="Si"),-I121,0),0)</f>
        <v>0</v>
      </c>
      <c r="J123" s="360">
        <f t="shared" si="15"/>
        <v>0</v>
      </c>
      <c r="K123" s="360">
        <f t="shared" si="15"/>
        <v>0</v>
      </c>
      <c r="L123" s="360">
        <f t="shared" si="15"/>
        <v>0</v>
      </c>
      <c r="M123" s="360">
        <f t="shared" si="15"/>
        <v>0</v>
      </c>
      <c r="N123" s="360">
        <f t="shared" si="15"/>
        <v>0</v>
      </c>
      <c r="O123" s="360">
        <f t="shared" si="15"/>
        <v>0</v>
      </c>
      <c r="P123" s="360">
        <f t="shared" si="15"/>
        <v>0</v>
      </c>
      <c r="Q123" s="360">
        <f t="shared" si="15"/>
        <v>0</v>
      </c>
      <c r="R123" s="448"/>
      <c r="S123" s="109"/>
      <c r="AA123">
        <f t="shared" si="13"/>
        <v>90</v>
      </c>
    </row>
    <row r="124" spans="1:27" ht="26.25" customHeight="1" thickBot="1" x14ac:dyDescent="0.4">
      <c r="A124" s="462" t="str">
        <f t="shared" ca="1" si="12"/>
        <v>IE7 / 91</v>
      </c>
      <c r="B124" s="745" t="str">
        <f ca="1">+CONCATENATE(OFFSET(Sprachen!A475,0,'Informazioni generali'!$B$4-1,1,1)," ",IF(D13=0,"",D13))</f>
        <v>Ricavi del mercato day-ahead per l'impianto  IE7</v>
      </c>
      <c r="C124" s="746"/>
      <c r="D124" s="362">
        <f ca="1">IFERROR(+MAX(SUM(D121:D123),0),"")</f>
        <v>0</v>
      </c>
      <c r="E124" s="363"/>
      <c r="F124" s="363"/>
      <c r="G124" s="364"/>
      <c r="H124" s="360">
        <f ca="1">+IF(H121&lt;0,H121,MAX(SUM(H121:H123),0))</f>
        <v>0</v>
      </c>
      <c r="I124" s="360">
        <f t="shared" ref="I124:Q124" ca="1" si="16">+IF(I121&lt;0,I121,MAX(SUM(I121:I123),0))</f>
        <v>0</v>
      </c>
      <c r="J124" s="360">
        <f t="shared" ca="1" si="16"/>
        <v>0</v>
      </c>
      <c r="K124" s="360">
        <f t="shared" ca="1" si="16"/>
        <v>0</v>
      </c>
      <c r="L124" s="360">
        <f t="shared" ca="1" si="16"/>
        <v>0</v>
      </c>
      <c r="M124" s="360">
        <f t="shared" ca="1" si="16"/>
        <v>0</v>
      </c>
      <c r="N124" s="360">
        <f t="shared" ca="1" si="16"/>
        <v>0</v>
      </c>
      <c r="O124" s="360">
        <f t="shared" ca="1" si="16"/>
        <v>0</v>
      </c>
      <c r="P124" s="360">
        <f t="shared" ca="1" si="16"/>
        <v>0</v>
      </c>
      <c r="Q124" s="360">
        <f t="shared" ca="1" si="16"/>
        <v>0</v>
      </c>
      <c r="R124" s="448"/>
      <c r="S124" s="448"/>
      <c r="AA124">
        <f t="shared" si="13"/>
        <v>91</v>
      </c>
    </row>
    <row r="125" spans="1:27" ht="27.4" customHeight="1" thickBot="1" x14ac:dyDescent="0.4">
      <c r="A125" s="462" t="str">
        <f t="shared" ca="1" si="12"/>
        <v>IE7 / 92</v>
      </c>
      <c r="B125" s="745" t="str">
        <f ca="1">+CONCATENATE(OFFSET(Sprachen!A476,0,'Informazioni generali'!$B$4-1,1,1)," ",IF(D13=0,"",D13))</f>
        <v>Ricavi GO, riserva invernale, PSRS e mercato a termine IE7</v>
      </c>
      <c r="C125" s="746"/>
      <c r="D125" s="362" t="str" cm="1">
        <f t="array" aca="1" ref="D125" ca="1">IFERROR(INDIRECT(CONCATENATE(Input_prod_e!A2,"!")&amp;CONCATENATE(MID("CDEFGHIJKLMNOPQRSTUVWXYZ",HLOOKUP($A$2,Input_prod_e!$C$5:$AS$6,2,FALSE),1),"68")),"")</f>
        <v/>
      </c>
      <c r="E125" s="365"/>
      <c r="F125" s="365"/>
      <c r="G125" s="365"/>
      <c r="R125" s="448"/>
      <c r="S125" s="448"/>
      <c r="AA125">
        <v>92</v>
      </c>
    </row>
    <row r="126" spans="1:27" ht="15.5" x14ac:dyDescent="0.35">
      <c r="R126" s="448"/>
      <c r="S126" s="448"/>
    </row>
    <row r="127" spans="1:27" ht="15.5" x14ac:dyDescent="0.35">
      <c r="R127" s="448"/>
      <c r="S127" s="448"/>
    </row>
    <row r="128" spans="1:27" ht="15.5" x14ac:dyDescent="0.35">
      <c r="D128" s="565"/>
      <c r="R128" s="448"/>
      <c r="S128" s="448"/>
    </row>
    <row r="129" spans="18:19" ht="15.5" x14ac:dyDescent="0.35">
      <c r="R129" s="448"/>
      <c r="S129" s="448"/>
    </row>
    <row r="130" spans="18:19" ht="15.5" x14ac:dyDescent="0.35">
      <c r="R130" s="448"/>
      <c r="S130" s="448"/>
    </row>
    <row r="131" spans="18:19" ht="15.5" x14ac:dyDescent="0.35">
      <c r="R131" s="448"/>
      <c r="S131" s="448"/>
    </row>
  </sheetData>
  <sheetProtection algorithmName="SHA-512" hashValue="ywgvEus1j4HY6TLAb2cyMessvHc7SaJS5hIh2L+vosguAR4DEnE9YgddDPw4lrimdNu+7t+X68gQq4n3ay4p3g==" saltValue="IVoPuvDtKFkPmhOKwMqChQ==" spinCount="100000" sheet="1" objects="1" scenarios="1"/>
  <protectedRanges>
    <protectedRange sqref="C5 H6:J7 L6:N7 P6:R7 T6:U7 L15 B14:B15 D18:D24 D26 D31:D32 D34:D35 D38:D40 D42 D44:D45 M13:U45 H49:Q53 H56:Q59 T48:U59 D64:D65 D69:D73 K67:L72 M62:U74 D77:K79 D80:D83" name="Eingabe"/>
  </protectedRanges>
  <mergeCells count="206">
    <mergeCell ref="B121:C121"/>
    <mergeCell ref="B122:C122"/>
    <mergeCell ref="B123:C123"/>
    <mergeCell ref="B124:C124"/>
    <mergeCell ref="B125:C125"/>
    <mergeCell ref="H117:L117"/>
    <mergeCell ref="M117:Q117"/>
    <mergeCell ref="H118:L118"/>
    <mergeCell ref="M118:Q118"/>
    <mergeCell ref="C119:D119"/>
    <mergeCell ref="H119:L119"/>
    <mergeCell ref="M119:Q119"/>
    <mergeCell ref="H100:L100"/>
    <mergeCell ref="M100:U100"/>
    <mergeCell ref="H101:L101"/>
    <mergeCell ref="M101:U101"/>
    <mergeCell ref="H102:L102"/>
    <mergeCell ref="M102:U102"/>
    <mergeCell ref="H97:L97"/>
    <mergeCell ref="M97:U97"/>
    <mergeCell ref="H98:L98"/>
    <mergeCell ref="M98:U98"/>
    <mergeCell ref="H99:L99"/>
    <mergeCell ref="M99:U99"/>
    <mergeCell ref="H94:L94"/>
    <mergeCell ref="M94:U94"/>
    <mergeCell ref="H95:L95"/>
    <mergeCell ref="M95:U95"/>
    <mergeCell ref="H96:L96"/>
    <mergeCell ref="M96:U96"/>
    <mergeCell ref="H91:L91"/>
    <mergeCell ref="M91:U91"/>
    <mergeCell ref="H92:L92"/>
    <mergeCell ref="M92:U92"/>
    <mergeCell ref="H93:L93"/>
    <mergeCell ref="M93:U93"/>
    <mergeCell ref="H87:P87"/>
    <mergeCell ref="Q87:U87"/>
    <mergeCell ref="H89:L89"/>
    <mergeCell ref="M89:U89"/>
    <mergeCell ref="H90:L90"/>
    <mergeCell ref="M90:U90"/>
    <mergeCell ref="H84:P84"/>
    <mergeCell ref="Q84:U84"/>
    <mergeCell ref="H85:P85"/>
    <mergeCell ref="Q85:U85"/>
    <mergeCell ref="H86:P86"/>
    <mergeCell ref="Q86:U86"/>
    <mergeCell ref="L81:P81"/>
    <mergeCell ref="Q81:U81"/>
    <mergeCell ref="L82:P82"/>
    <mergeCell ref="Q82:U82"/>
    <mergeCell ref="H83:P83"/>
    <mergeCell ref="Q83:U83"/>
    <mergeCell ref="M74:U74"/>
    <mergeCell ref="L76:P76"/>
    <mergeCell ref="Q76:U76"/>
    <mergeCell ref="L77:P79"/>
    <mergeCell ref="Q77:U79"/>
    <mergeCell ref="L80:P80"/>
    <mergeCell ref="Q80:U80"/>
    <mergeCell ref="I73:J73"/>
    <mergeCell ref="K73:L73"/>
    <mergeCell ref="M72:U72"/>
    <mergeCell ref="I74:J74"/>
    <mergeCell ref="K74:L74"/>
    <mergeCell ref="M73:U73"/>
    <mergeCell ref="M69:U69"/>
    <mergeCell ref="M70:U70"/>
    <mergeCell ref="M71:U71"/>
    <mergeCell ref="H70:H72"/>
    <mergeCell ref="I70:J72"/>
    <mergeCell ref="K70:L72"/>
    <mergeCell ref="H64:L65"/>
    <mergeCell ref="M64:U64"/>
    <mergeCell ref="M65:U65"/>
    <mergeCell ref="H66:L66"/>
    <mergeCell ref="M66:U66"/>
    <mergeCell ref="H67:H69"/>
    <mergeCell ref="I67:J69"/>
    <mergeCell ref="K67:L69"/>
    <mergeCell ref="M67:U67"/>
    <mergeCell ref="M68:U68"/>
    <mergeCell ref="H61:L61"/>
    <mergeCell ref="M61:U61"/>
    <mergeCell ref="H62:L62"/>
    <mergeCell ref="M62:U62"/>
    <mergeCell ref="H63:L63"/>
    <mergeCell ref="M63:U63"/>
    <mergeCell ref="R57:S57"/>
    <mergeCell ref="T57:U57"/>
    <mergeCell ref="R58:S58"/>
    <mergeCell ref="T58:U58"/>
    <mergeCell ref="R59:S59"/>
    <mergeCell ref="T59:U59"/>
    <mergeCell ref="R53:S53"/>
    <mergeCell ref="T53:U53"/>
    <mergeCell ref="R54:S55"/>
    <mergeCell ref="T54:U54"/>
    <mergeCell ref="T55:U55"/>
    <mergeCell ref="R56:S56"/>
    <mergeCell ref="T56:U56"/>
    <mergeCell ref="R50:S50"/>
    <mergeCell ref="T50:U50"/>
    <mergeCell ref="R51:S51"/>
    <mergeCell ref="T51:U51"/>
    <mergeCell ref="R52:S52"/>
    <mergeCell ref="T52:U52"/>
    <mergeCell ref="H45:L45"/>
    <mergeCell ref="M45:U45"/>
    <mergeCell ref="R47:S47"/>
    <mergeCell ref="R48:S48"/>
    <mergeCell ref="T48:U48"/>
    <mergeCell ref="R49:S49"/>
    <mergeCell ref="T49:U49"/>
    <mergeCell ref="H42:L42"/>
    <mergeCell ref="M42:U42"/>
    <mergeCell ref="H43:L43"/>
    <mergeCell ref="M43:U43"/>
    <mergeCell ref="H44:L44"/>
    <mergeCell ref="M44:U44"/>
    <mergeCell ref="H39:L39"/>
    <mergeCell ref="M39:U39"/>
    <mergeCell ref="H40:L40"/>
    <mergeCell ref="M40:U40"/>
    <mergeCell ref="H41:L41"/>
    <mergeCell ref="M41:U41"/>
    <mergeCell ref="H36:L36"/>
    <mergeCell ref="M36:U36"/>
    <mergeCell ref="H37:L37"/>
    <mergeCell ref="M37:U37"/>
    <mergeCell ref="H38:L38"/>
    <mergeCell ref="M38:U38"/>
    <mergeCell ref="H33:L33"/>
    <mergeCell ref="M33:U33"/>
    <mergeCell ref="H34:L34"/>
    <mergeCell ref="M34:U34"/>
    <mergeCell ref="H35:L35"/>
    <mergeCell ref="M35:U35"/>
    <mergeCell ref="H30:L30"/>
    <mergeCell ref="M30:U30"/>
    <mergeCell ref="H31:L31"/>
    <mergeCell ref="M31:U31"/>
    <mergeCell ref="H32:L32"/>
    <mergeCell ref="M32:U32"/>
    <mergeCell ref="H27:L27"/>
    <mergeCell ref="M27:U27"/>
    <mergeCell ref="H28:L28"/>
    <mergeCell ref="M28:U28"/>
    <mergeCell ref="H29:L29"/>
    <mergeCell ref="M29:U29"/>
    <mergeCell ref="H24:L24"/>
    <mergeCell ref="M24:U24"/>
    <mergeCell ref="H25:L25"/>
    <mergeCell ref="M25:U25"/>
    <mergeCell ref="H26:L26"/>
    <mergeCell ref="M26:U26"/>
    <mergeCell ref="H20:L20"/>
    <mergeCell ref="M20:U20"/>
    <mergeCell ref="H21:L22"/>
    <mergeCell ref="M21:U21"/>
    <mergeCell ref="M22:U22"/>
    <mergeCell ref="H23:L23"/>
    <mergeCell ref="M23:U23"/>
    <mergeCell ref="B17:C17"/>
    <mergeCell ref="H17:L17"/>
    <mergeCell ref="M17:U17"/>
    <mergeCell ref="H18:L18"/>
    <mergeCell ref="M18:U18"/>
    <mergeCell ref="H19:L19"/>
    <mergeCell ref="M19:U19"/>
    <mergeCell ref="V13:V15"/>
    <mergeCell ref="W13:W15"/>
    <mergeCell ref="X13:X15"/>
    <mergeCell ref="Y13:Y15"/>
    <mergeCell ref="H15:K15"/>
    <mergeCell ref="B16:C16"/>
    <mergeCell ref="H16:L16"/>
    <mergeCell ref="M16:U16"/>
    <mergeCell ref="B12:D12"/>
    <mergeCell ref="E12:G12"/>
    <mergeCell ref="H12:L12"/>
    <mergeCell ref="M12:U12"/>
    <mergeCell ref="A13:A15"/>
    <mergeCell ref="C13:C15"/>
    <mergeCell ref="D13:D15"/>
    <mergeCell ref="H13:L14"/>
    <mergeCell ref="M13:U15"/>
    <mergeCell ref="B7:C7"/>
    <mergeCell ref="H7:J7"/>
    <mergeCell ref="L7:N7"/>
    <mergeCell ref="P7:R7"/>
    <mergeCell ref="T7:U7"/>
    <mergeCell ref="B8:C8"/>
    <mergeCell ref="H8:J8"/>
    <mergeCell ref="L8:N8"/>
    <mergeCell ref="H5:U5"/>
    <mergeCell ref="B6:C6"/>
    <mergeCell ref="D6:D7"/>
    <mergeCell ref="H6:J6"/>
    <mergeCell ref="K6:K7"/>
    <mergeCell ref="L6:N6"/>
    <mergeCell ref="O6:O7"/>
    <mergeCell ref="P6:R6"/>
    <mergeCell ref="S6:S7"/>
    <mergeCell ref="T6:U6"/>
  </mergeCells>
  <conditionalFormatting sqref="X13 X16:X25 X27:X30 X33 X36:X37 X46 X54:X55 X60 X75 X84:X86 X88 X97 X99 X101:X102">
    <cfRule type="containsText" dxfId="575" priority="141" operator="containsText" text="nicht i.O.">
      <formula>NOT(ISERROR(SEARCH("nicht i.O.",X13)))</formula>
    </cfRule>
    <cfRule type="containsText" dxfId="574" priority="142" operator="containsText" text="in Abklärung">
      <formula>NOT(ISERROR(SEARCH("in Abklärung",X13)))</formula>
    </cfRule>
    <cfRule type="containsText" dxfId="573" priority="143" operator="containsText" text="i.O.">
      <formula>NOT(ISERROR(SEARCH("i.O.",X13)))</formula>
    </cfRule>
    <cfRule type="containsText" dxfId="572" priority="144" operator="containsText" text="korrigiert">
      <formula>NOT(ISERROR(SEARCH("korrigiert",X13)))</formula>
    </cfRule>
  </conditionalFormatting>
  <conditionalFormatting sqref="V16:V25 V27:V30 V33 V36:V37 V46 V54:V55 V60 V75 V84:V86 V88 V97 V99 V101:V102">
    <cfRule type="containsText" dxfId="571" priority="137" operator="containsText" text="nicht i.O.">
      <formula>NOT(ISERROR(SEARCH("nicht i.O.",V16)))</formula>
    </cfRule>
    <cfRule type="containsText" dxfId="570" priority="138" operator="containsText" text="in Abklärung">
      <formula>NOT(ISERROR(SEARCH("in Abklärung",V16)))</formula>
    </cfRule>
    <cfRule type="containsText" dxfId="569" priority="139" operator="containsText" text="i.O.">
      <formula>NOT(ISERROR(SEARCH("i.O.",V16)))</formula>
    </cfRule>
    <cfRule type="containsText" dxfId="568" priority="140" operator="containsText" text="korrigiert">
      <formula>NOT(ISERROR(SEARCH("korrigiert",V16)))</formula>
    </cfRule>
  </conditionalFormatting>
  <conditionalFormatting sqref="X26">
    <cfRule type="containsText" dxfId="567" priority="133" operator="containsText" text="nicht i.O.">
      <formula>NOT(ISERROR(SEARCH("nicht i.O.",X26)))</formula>
    </cfRule>
    <cfRule type="containsText" dxfId="566" priority="134" operator="containsText" text="in Abklärung">
      <formula>NOT(ISERROR(SEARCH("in Abklärung",X26)))</formula>
    </cfRule>
    <cfRule type="containsText" dxfId="565" priority="135" operator="containsText" text="i.O.">
      <formula>NOT(ISERROR(SEARCH("i.O.",X26)))</formula>
    </cfRule>
    <cfRule type="containsText" dxfId="564" priority="136" operator="containsText" text="korrigiert">
      <formula>NOT(ISERROR(SEARCH("korrigiert",X26)))</formula>
    </cfRule>
  </conditionalFormatting>
  <conditionalFormatting sqref="V26">
    <cfRule type="containsText" dxfId="563" priority="129" operator="containsText" text="nicht i.O.">
      <formula>NOT(ISERROR(SEARCH("nicht i.O.",V26)))</formula>
    </cfRule>
    <cfRule type="containsText" dxfId="562" priority="130" operator="containsText" text="in Abklärung">
      <formula>NOT(ISERROR(SEARCH("in Abklärung",V26)))</formula>
    </cfRule>
    <cfRule type="containsText" dxfId="561" priority="131" operator="containsText" text="i.O.">
      <formula>NOT(ISERROR(SEARCH("i.O.",V26)))</formula>
    </cfRule>
    <cfRule type="containsText" dxfId="560" priority="132" operator="containsText" text="korrigiert">
      <formula>NOT(ISERROR(SEARCH("korrigiert",V26)))</formula>
    </cfRule>
  </conditionalFormatting>
  <conditionalFormatting sqref="X31">
    <cfRule type="containsText" dxfId="559" priority="125" operator="containsText" text="nicht i.O.">
      <formula>NOT(ISERROR(SEARCH("nicht i.O.",X31)))</formula>
    </cfRule>
    <cfRule type="containsText" dxfId="558" priority="126" operator="containsText" text="in Abklärung">
      <formula>NOT(ISERROR(SEARCH("in Abklärung",X31)))</formula>
    </cfRule>
    <cfRule type="containsText" dxfId="557" priority="127" operator="containsText" text="i.O.">
      <formula>NOT(ISERROR(SEARCH("i.O.",X31)))</formula>
    </cfRule>
    <cfRule type="containsText" dxfId="556" priority="128" operator="containsText" text="korrigiert">
      <formula>NOT(ISERROR(SEARCH("korrigiert",X31)))</formula>
    </cfRule>
  </conditionalFormatting>
  <conditionalFormatting sqref="V31">
    <cfRule type="containsText" dxfId="555" priority="121" operator="containsText" text="nicht i.O.">
      <formula>NOT(ISERROR(SEARCH("nicht i.O.",V31)))</formula>
    </cfRule>
    <cfRule type="containsText" dxfId="554" priority="122" operator="containsText" text="in Abklärung">
      <formula>NOT(ISERROR(SEARCH("in Abklärung",V31)))</formula>
    </cfRule>
    <cfRule type="containsText" dxfId="553" priority="123" operator="containsText" text="i.O.">
      <formula>NOT(ISERROR(SEARCH("i.O.",V31)))</formula>
    </cfRule>
    <cfRule type="containsText" dxfId="552" priority="124" operator="containsText" text="korrigiert">
      <formula>NOT(ISERROR(SEARCH("korrigiert",V31)))</formula>
    </cfRule>
  </conditionalFormatting>
  <conditionalFormatting sqref="X32">
    <cfRule type="containsText" dxfId="551" priority="117" operator="containsText" text="nicht i.O.">
      <formula>NOT(ISERROR(SEARCH("nicht i.O.",X32)))</formula>
    </cfRule>
    <cfRule type="containsText" dxfId="550" priority="118" operator="containsText" text="in Abklärung">
      <formula>NOT(ISERROR(SEARCH("in Abklärung",X32)))</formula>
    </cfRule>
    <cfRule type="containsText" dxfId="549" priority="119" operator="containsText" text="i.O.">
      <formula>NOT(ISERROR(SEARCH("i.O.",X32)))</formula>
    </cfRule>
    <cfRule type="containsText" dxfId="548" priority="120" operator="containsText" text="korrigiert">
      <formula>NOT(ISERROR(SEARCH("korrigiert",X32)))</formula>
    </cfRule>
  </conditionalFormatting>
  <conditionalFormatting sqref="V32">
    <cfRule type="containsText" dxfId="547" priority="113" operator="containsText" text="nicht i.O.">
      <formula>NOT(ISERROR(SEARCH("nicht i.O.",V32)))</formula>
    </cfRule>
    <cfRule type="containsText" dxfId="546" priority="114" operator="containsText" text="in Abklärung">
      <formula>NOT(ISERROR(SEARCH("in Abklärung",V32)))</formula>
    </cfRule>
    <cfRule type="containsText" dxfId="545" priority="115" operator="containsText" text="i.O.">
      <formula>NOT(ISERROR(SEARCH("i.O.",V32)))</formula>
    </cfRule>
    <cfRule type="containsText" dxfId="544" priority="116" operator="containsText" text="korrigiert">
      <formula>NOT(ISERROR(SEARCH("korrigiert",V32)))</formula>
    </cfRule>
  </conditionalFormatting>
  <conditionalFormatting sqref="X34">
    <cfRule type="containsText" dxfId="543" priority="109" operator="containsText" text="nicht i.O.">
      <formula>NOT(ISERROR(SEARCH("nicht i.O.",X34)))</formula>
    </cfRule>
    <cfRule type="containsText" dxfId="542" priority="110" operator="containsText" text="in Abklärung">
      <formula>NOT(ISERROR(SEARCH("in Abklärung",X34)))</formula>
    </cfRule>
    <cfRule type="containsText" dxfId="541" priority="111" operator="containsText" text="i.O.">
      <formula>NOT(ISERROR(SEARCH("i.O.",X34)))</formula>
    </cfRule>
    <cfRule type="containsText" dxfId="540" priority="112" operator="containsText" text="korrigiert">
      <formula>NOT(ISERROR(SEARCH("korrigiert",X34)))</formula>
    </cfRule>
  </conditionalFormatting>
  <conditionalFormatting sqref="V34">
    <cfRule type="containsText" dxfId="539" priority="105" operator="containsText" text="nicht i.O.">
      <formula>NOT(ISERROR(SEARCH("nicht i.O.",V34)))</formula>
    </cfRule>
    <cfRule type="containsText" dxfId="538" priority="106" operator="containsText" text="in Abklärung">
      <formula>NOT(ISERROR(SEARCH("in Abklärung",V34)))</formula>
    </cfRule>
    <cfRule type="containsText" dxfId="537" priority="107" operator="containsText" text="i.O.">
      <formula>NOT(ISERROR(SEARCH("i.O.",V34)))</formula>
    </cfRule>
    <cfRule type="containsText" dxfId="536" priority="108" operator="containsText" text="korrigiert">
      <formula>NOT(ISERROR(SEARCH("korrigiert",V34)))</formula>
    </cfRule>
  </conditionalFormatting>
  <conditionalFormatting sqref="X35">
    <cfRule type="containsText" dxfId="535" priority="101" operator="containsText" text="nicht i.O.">
      <formula>NOT(ISERROR(SEARCH("nicht i.O.",X35)))</formula>
    </cfRule>
    <cfRule type="containsText" dxfId="534" priority="102" operator="containsText" text="in Abklärung">
      <formula>NOT(ISERROR(SEARCH("in Abklärung",X35)))</formula>
    </cfRule>
    <cfRule type="containsText" dxfId="533" priority="103" operator="containsText" text="i.O.">
      <formula>NOT(ISERROR(SEARCH("i.O.",X35)))</formula>
    </cfRule>
    <cfRule type="containsText" dxfId="532" priority="104" operator="containsText" text="korrigiert">
      <formula>NOT(ISERROR(SEARCH("korrigiert",X35)))</formula>
    </cfRule>
  </conditionalFormatting>
  <conditionalFormatting sqref="V35">
    <cfRule type="containsText" dxfId="531" priority="97" operator="containsText" text="nicht i.O.">
      <formula>NOT(ISERROR(SEARCH("nicht i.O.",V35)))</formula>
    </cfRule>
    <cfRule type="containsText" dxfId="530" priority="98" operator="containsText" text="in Abklärung">
      <formula>NOT(ISERROR(SEARCH("in Abklärung",V35)))</formula>
    </cfRule>
    <cfRule type="containsText" dxfId="529" priority="99" operator="containsText" text="i.O.">
      <formula>NOT(ISERROR(SEARCH("i.O.",V35)))</formula>
    </cfRule>
    <cfRule type="containsText" dxfId="528" priority="100" operator="containsText" text="korrigiert">
      <formula>NOT(ISERROR(SEARCH("korrigiert",V35)))</formula>
    </cfRule>
  </conditionalFormatting>
  <conditionalFormatting sqref="X38">
    <cfRule type="containsText" dxfId="527" priority="93" operator="containsText" text="nicht i.O.">
      <formula>NOT(ISERROR(SEARCH("nicht i.O.",X38)))</formula>
    </cfRule>
    <cfRule type="containsText" dxfId="526" priority="94" operator="containsText" text="in Abklärung">
      <formula>NOT(ISERROR(SEARCH("in Abklärung",X38)))</formula>
    </cfRule>
    <cfRule type="containsText" dxfId="525" priority="95" operator="containsText" text="i.O.">
      <formula>NOT(ISERROR(SEARCH("i.O.",X38)))</formula>
    </cfRule>
    <cfRule type="containsText" dxfId="524" priority="96" operator="containsText" text="korrigiert">
      <formula>NOT(ISERROR(SEARCH("korrigiert",X38)))</formula>
    </cfRule>
  </conditionalFormatting>
  <conditionalFormatting sqref="V38">
    <cfRule type="containsText" dxfId="523" priority="89" operator="containsText" text="nicht i.O.">
      <formula>NOT(ISERROR(SEARCH("nicht i.O.",V38)))</formula>
    </cfRule>
    <cfRule type="containsText" dxfId="522" priority="90" operator="containsText" text="in Abklärung">
      <formula>NOT(ISERROR(SEARCH("in Abklärung",V38)))</formula>
    </cfRule>
    <cfRule type="containsText" dxfId="521" priority="91" operator="containsText" text="i.O.">
      <formula>NOT(ISERROR(SEARCH("i.O.",V38)))</formula>
    </cfRule>
    <cfRule type="containsText" dxfId="520" priority="92" operator="containsText" text="korrigiert">
      <formula>NOT(ISERROR(SEARCH("korrigiert",V38)))</formula>
    </cfRule>
  </conditionalFormatting>
  <conditionalFormatting sqref="X39">
    <cfRule type="containsText" dxfId="519" priority="85" operator="containsText" text="nicht i.O.">
      <formula>NOT(ISERROR(SEARCH("nicht i.O.",X39)))</formula>
    </cfRule>
    <cfRule type="containsText" dxfId="518" priority="86" operator="containsText" text="in Abklärung">
      <formula>NOT(ISERROR(SEARCH("in Abklärung",X39)))</formula>
    </cfRule>
    <cfRule type="containsText" dxfId="517" priority="87" operator="containsText" text="i.O.">
      <formula>NOT(ISERROR(SEARCH("i.O.",X39)))</formula>
    </cfRule>
    <cfRule type="containsText" dxfId="516" priority="88" operator="containsText" text="korrigiert">
      <formula>NOT(ISERROR(SEARCH("korrigiert",X39)))</formula>
    </cfRule>
  </conditionalFormatting>
  <conditionalFormatting sqref="V39">
    <cfRule type="containsText" dxfId="515" priority="81" operator="containsText" text="nicht i.O.">
      <formula>NOT(ISERROR(SEARCH("nicht i.O.",V39)))</formula>
    </cfRule>
    <cfRule type="containsText" dxfId="514" priority="82" operator="containsText" text="in Abklärung">
      <formula>NOT(ISERROR(SEARCH("in Abklärung",V39)))</formula>
    </cfRule>
    <cfRule type="containsText" dxfId="513" priority="83" operator="containsText" text="i.O.">
      <formula>NOT(ISERROR(SEARCH("i.O.",V39)))</formula>
    </cfRule>
    <cfRule type="containsText" dxfId="512" priority="84" operator="containsText" text="korrigiert">
      <formula>NOT(ISERROR(SEARCH("korrigiert",V39)))</formula>
    </cfRule>
  </conditionalFormatting>
  <conditionalFormatting sqref="X40:X45">
    <cfRule type="containsText" dxfId="511" priority="77" operator="containsText" text="nicht i.O.">
      <formula>NOT(ISERROR(SEARCH("nicht i.O.",X40)))</formula>
    </cfRule>
    <cfRule type="containsText" dxfId="510" priority="78" operator="containsText" text="in Abklärung">
      <formula>NOT(ISERROR(SEARCH("in Abklärung",X40)))</formula>
    </cfRule>
    <cfRule type="containsText" dxfId="509" priority="79" operator="containsText" text="i.O.">
      <formula>NOT(ISERROR(SEARCH("i.O.",X40)))</formula>
    </cfRule>
    <cfRule type="containsText" dxfId="508" priority="80" operator="containsText" text="korrigiert">
      <formula>NOT(ISERROR(SEARCH("korrigiert",X40)))</formula>
    </cfRule>
  </conditionalFormatting>
  <conditionalFormatting sqref="V40:V45">
    <cfRule type="containsText" dxfId="507" priority="73" operator="containsText" text="nicht i.O.">
      <formula>NOT(ISERROR(SEARCH("nicht i.O.",V40)))</formula>
    </cfRule>
    <cfRule type="containsText" dxfId="506" priority="74" operator="containsText" text="in Abklärung">
      <formula>NOT(ISERROR(SEARCH("in Abklärung",V40)))</formula>
    </cfRule>
    <cfRule type="containsText" dxfId="505" priority="75" operator="containsText" text="i.O.">
      <formula>NOT(ISERROR(SEARCH("i.O.",V40)))</formula>
    </cfRule>
    <cfRule type="containsText" dxfId="504" priority="76" operator="containsText" text="korrigiert">
      <formula>NOT(ISERROR(SEARCH("korrigiert",V40)))</formula>
    </cfRule>
  </conditionalFormatting>
  <conditionalFormatting sqref="X48">
    <cfRule type="containsText" dxfId="503" priority="69" operator="containsText" text="nicht i.O.">
      <formula>NOT(ISERROR(SEARCH("nicht i.O.",X48)))</formula>
    </cfRule>
    <cfRule type="containsText" dxfId="502" priority="70" operator="containsText" text="in Abklärung">
      <formula>NOT(ISERROR(SEARCH("in Abklärung",X48)))</formula>
    </cfRule>
    <cfRule type="containsText" dxfId="501" priority="71" operator="containsText" text="i.O.">
      <formula>NOT(ISERROR(SEARCH("i.O.",X48)))</formula>
    </cfRule>
    <cfRule type="containsText" dxfId="500" priority="72" operator="containsText" text="korrigiert">
      <formula>NOT(ISERROR(SEARCH("korrigiert",X48)))</formula>
    </cfRule>
  </conditionalFormatting>
  <conditionalFormatting sqref="V48">
    <cfRule type="containsText" dxfId="499" priority="65" operator="containsText" text="nicht i.O.">
      <formula>NOT(ISERROR(SEARCH("nicht i.O.",V48)))</formula>
    </cfRule>
    <cfRule type="containsText" dxfId="498" priority="66" operator="containsText" text="in Abklärung">
      <formula>NOT(ISERROR(SEARCH("in Abklärung",V48)))</formula>
    </cfRule>
    <cfRule type="containsText" dxfId="497" priority="67" operator="containsText" text="i.O.">
      <formula>NOT(ISERROR(SEARCH("i.O.",V48)))</formula>
    </cfRule>
    <cfRule type="containsText" dxfId="496" priority="68" operator="containsText" text="korrigiert">
      <formula>NOT(ISERROR(SEARCH("korrigiert",V48)))</formula>
    </cfRule>
  </conditionalFormatting>
  <conditionalFormatting sqref="X49:X53">
    <cfRule type="containsText" dxfId="495" priority="61" operator="containsText" text="nicht i.O.">
      <formula>NOT(ISERROR(SEARCH("nicht i.O.",X49)))</formula>
    </cfRule>
    <cfRule type="containsText" dxfId="494" priority="62" operator="containsText" text="in Abklärung">
      <formula>NOT(ISERROR(SEARCH("in Abklärung",X49)))</formula>
    </cfRule>
    <cfRule type="containsText" dxfId="493" priority="63" operator="containsText" text="i.O.">
      <formula>NOT(ISERROR(SEARCH("i.O.",X49)))</formula>
    </cfRule>
    <cfRule type="containsText" dxfId="492" priority="64" operator="containsText" text="korrigiert">
      <formula>NOT(ISERROR(SEARCH("korrigiert",X49)))</formula>
    </cfRule>
  </conditionalFormatting>
  <conditionalFormatting sqref="V49:V53">
    <cfRule type="containsText" dxfId="491" priority="57" operator="containsText" text="nicht i.O.">
      <formula>NOT(ISERROR(SEARCH("nicht i.O.",V49)))</formula>
    </cfRule>
    <cfRule type="containsText" dxfId="490" priority="58" operator="containsText" text="in Abklärung">
      <formula>NOT(ISERROR(SEARCH("in Abklärung",V49)))</formula>
    </cfRule>
    <cfRule type="containsText" dxfId="489" priority="59" operator="containsText" text="i.O.">
      <formula>NOT(ISERROR(SEARCH("i.O.",V49)))</formula>
    </cfRule>
    <cfRule type="containsText" dxfId="488" priority="60" operator="containsText" text="korrigiert">
      <formula>NOT(ISERROR(SEARCH("korrigiert",V49)))</formula>
    </cfRule>
  </conditionalFormatting>
  <conditionalFormatting sqref="X56:X59">
    <cfRule type="containsText" dxfId="487" priority="53" operator="containsText" text="nicht i.O.">
      <formula>NOT(ISERROR(SEARCH("nicht i.O.",X56)))</formula>
    </cfRule>
    <cfRule type="containsText" dxfId="486" priority="54" operator="containsText" text="in Abklärung">
      <formula>NOT(ISERROR(SEARCH("in Abklärung",X56)))</formula>
    </cfRule>
    <cfRule type="containsText" dxfId="485" priority="55" operator="containsText" text="i.O.">
      <formula>NOT(ISERROR(SEARCH("i.O.",X56)))</formula>
    </cfRule>
    <cfRule type="containsText" dxfId="484" priority="56" operator="containsText" text="korrigiert">
      <formula>NOT(ISERROR(SEARCH("korrigiert",X56)))</formula>
    </cfRule>
  </conditionalFormatting>
  <conditionalFormatting sqref="V56:V59">
    <cfRule type="containsText" dxfId="483" priority="49" operator="containsText" text="nicht i.O.">
      <formula>NOT(ISERROR(SEARCH("nicht i.O.",V56)))</formula>
    </cfRule>
    <cfRule type="containsText" dxfId="482" priority="50" operator="containsText" text="in Abklärung">
      <formula>NOT(ISERROR(SEARCH("in Abklärung",V56)))</formula>
    </cfRule>
    <cfRule type="containsText" dxfId="481" priority="51" operator="containsText" text="i.O.">
      <formula>NOT(ISERROR(SEARCH("i.O.",V56)))</formula>
    </cfRule>
    <cfRule type="containsText" dxfId="480" priority="52" operator="containsText" text="korrigiert">
      <formula>NOT(ISERROR(SEARCH("korrigiert",V56)))</formula>
    </cfRule>
  </conditionalFormatting>
  <conditionalFormatting sqref="X62:X74">
    <cfRule type="containsText" dxfId="479" priority="45" operator="containsText" text="nicht i.O.">
      <formula>NOT(ISERROR(SEARCH("nicht i.O.",X62)))</formula>
    </cfRule>
    <cfRule type="containsText" dxfId="478" priority="46" operator="containsText" text="in Abklärung">
      <formula>NOT(ISERROR(SEARCH("in Abklärung",X62)))</formula>
    </cfRule>
    <cfRule type="containsText" dxfId="477" priority="47" operator="containsText" text="i.O.">
      <formula>NOT(ISERROR(SEARCH("i.O.",X62)))</formula>
    </cfRule>
    <cfRule type="containsText" dxfId="476" priority="48" operator="containsText" text="korrigiert">
      <formula>NOT(ISERROR(SEARCH("korrigiert",X62)))</formula>
    </cfRule>
  </conditionalFormatting>
  <conditionalFormatting sqref="V62:V74">
    <cfRule type="containsText" dxfId="475" priority="41" operator="containsText" text="nicht i.O.">
      <formula>NOT(ISERROR(SEARCH("nicht i.O.",V62)))</formula>
    </cfRule>
    <cfRule type="containsText" dxfId="474" priority="42" operator="containsText" text="in Abklärung">
      <formula>NOT(ISERROR(SEARCH("in Abklärung",V62)))</formula>
    </cfRule>
    <cfRule type="containsText" dxfId="473" priority="43" operator="containsText" text="i.O.">
      <formula>NOT(ISERROR(SEARCH("i.O.",V62)))</formula>
    </cfRule>
    <cfRule type="containsText" dxfId="472" priority="44" operator="containsText" text="korrigiert">
      <formula>NOT(ISERROR(SEARCH("korrigiert",V62)))</formula>
    </cfRule>
  </conditionalFormatting>
  <conditionalFormatting sqref="X77:X83">
    <cfRule type="containsText" dxfId="471" priority="37" operator="containsText" text="nicht i.O.">
      <formula>NOT(ISERROR(SEARCH("nicht i.O.",X77)))</formula>
    </cfRule>
    <cfRule type="containsText" dxfId="470" priority="38" operator="containsText" text="in Abklärung">
      <formula>NOT(ISERROR(SEARCH("in Abklärung",X77)))</formula>
    </cfRule>
    <cfRule type="containsText" dxfId="469" priority="39" operator="containsText" text="i.O.">
      <formula>NOT(ISERROR(SEARCH("i.O.",X77)))</formula>
    </cfRule>
    <cfRule type="containsText" dxfId="468" priority="40" operator="containsText" text="korrigiert">
      <formula>NOT(ISERROR(SEARCH("korrigiert",X77)))</formula>
    </cfRule>
  </conditionalFormatting>
  <conditionalFormatting sqref="V77:V83">
    <cfRule type="containsText" dxfId="467" priority="33" operator="containsText" text="nicht i.O.">
      <formula>NOT(ISERROR(SEARCH("nicht i.O.",V77)))</formula>
    </cfRule>
    <cfRule type="containsText" dxfId="466" priority="34" operator="containsText" text="in Abklärung">
      <formula>NOT(ISERROR(SEARCH("in Abklärung",V77)))</formula>
    </cfRule>
    <cfRule type="containsText" dxfId="465" priority="35" operator="containsText" text="i.O.">
      <formula>NOT(ISERROR(SEARCH("i.O.",V77)))</formula>
    </cfRule>
    <cfRule type="containsText" dxfId="464" priority="36" operator="containsText" text="korrigiert">
      <formula>NOT(ISERROR(SEARCH("korrigiert",V77)))</formula>
    </cfRule>
  </conditionalFormatting>
  <conditionalFormatting sqref="X87">
    <cfRule type="containsText" dxfId="463" priority="29" operator="containsText" text="nicht i.O.">
      <formula>NOT(ISERROR(SEARCH("nicht i.O.",X87)))</formula>
    </cfRule>
    <cfRule type="containsText" dxfId="462" priority="30" operator="containsText" text="in Abklärung">
      <formula>NOT(ISERROR(SEARCH("in Abklärung",X87)))</formula>
    </cfRule>
    <cfRule type="containsText" dxfId="461" priority="31" operator="containsText" text="i.O.">
      <formula>NOT(ISERROR(SEARCH("i.O.",X87)))</formula>
    </cfRule>
    <cfRule type="containsText" dxfId="460" priority="32" operator="containsText" text="korrigiert">
      <formula>NOT(ISERROR(SEARCH("korrigiert",X87)))</formula>
    </cfRule>
  </conditionalFormatting>
  <conditionalFormatting sqref="V87">
    <cfRule type="containsText" dxfId="459" priority="25" operator="containsText" text="nicht i.O.">
      <formula>NOT(ISERROR(SEARCH("nicht i.O.",V87)))</formula>
    </cfRule>
    <cfRule type="containsText" dxfId="458" priority="26" operator="containsText" text="in Abklärung">
      <formula>NOT(ISERROR(SEARCH("in Abklärung",V87)))</formula>
    </cfRule>
    <cfRule type="containsText" dxfId="457" priority="27" operator="containsText" text="i.O.">
      <formula>NOT(ISERROR(SEARCH("i.O.",V87)))</formula>
    </cfRule>
    <cfRule type="containsText" dxfId="456" priority="28" operator="containsText" text="korrigiert">
      <formula>NOT(ISERROR(SEARCH("korrigiert",V87)))</formula>
    </cfRule>
  </conditionalFormatting>
  <conditionalFormatting sqref="X90:X96">
    <cfRule type="containsText" dxfId="455" priority="21" operator="containsText" text="nicht i.O.">
      <formula>NOT(ISERROR(SEARCH("nicht i.O.",X90)))</formula>
    </cfRule>
    <cfRule type="containsText" dxfId="454" priority="22" operator="containsText" text="in Abklärung">
      <formula>NOT(ISERROR(SEARCH("in Abklärung",X90)))</formula>
    </cfRule>
    <cfRule type="containsText" dxfId="453" priority="23" operator="containsText" text="i.O.">
      <formula>NOT(ISERROR(SEARCH("i.O.",X90)))</formula>
    </cfRule>
    <cfRule type="containsText" dxfId="452" priority="24" operator="containsText" text="korrigiert">
      <formula>NOT(ISERROR(SEARCH("korrigiert",X90)))</formula>
    </cfRule>
  </conditionalFormatting>
  <conditionalFormatting sqref="V90:V96">
    <cfRule type="containsText" dxfId="451" priority="17" operator="containsText" text="nicht i.O.">
      <formula>NOT(ISERROR(SEARCH("nicht i.O.",V90)))</formula>
    </cfRule>
    <cfRule type="containsText" dxfId="450" priority="18" operator="containsText" text="in Abklärung">
      <formula>NOT(ISERROR(SEARCH("in Abklärung",V90)))</formula>
    </cfRule>
    <cfRule type="containsText" dxfId="449" priority="19" operator="containsText" text="i.O.">
      <formula>NOT(ISERROR(SEARCH("i.O.",V90)))</formula>
    </cfRule>
    <cfRule type="containsText" dxfId="448" priority="20" operator="containsText" text="korrigiert">
      <formula>NOT(ISERROR(SEARCH("korrigiert",V90)))</formula>
    </cfRule>
  </conditionalFormatting>
  <conditionalFormatting sqref="X98">
    <cfRule type="containsText" dxfId="447" priority="13" operator="containsText" text="nicht i.O.">
      <formula>NOT(ISERROR(SEARCH("nicht i.O.",X98)))</formula>
    </cfRule>
    <cfRule type="containsText" dxfId="446" priority="14" operator="containsText" text="in Abklärung">
      <formula>NOT(ISERROR(SEARCH("in Abklärung",X98)))</formula>
    </cfRule>
    <cfRule type="containsText" dxfId="445" priority="15" operator="containsText" text="i.O.">
      <formula>NOT(ISERROR(SEARCH("i.O.",X98)))</formula>
    </cfRule>
    <cfRule type="containsText" dxfId="444" priority="16" operator="containsText" text="korrigiert">
      <formula>NOT(ISERROR(SEARCH("korrigiert",X98)))</formula>
    </cfRule>
  </conditionalFormatting>
  <conditionalFormatting sqref="V98">
    <cfRule type="containsText" dxfId="443" priority="9" operator="containsText" text="nicht i.O.">
      <formula>NOT(ISERROR(SEARCH("nicht i.O.",V98)))</formula>
    </cfRule>
    <cfRule type="containsText" dxfId="442" priority="10" operator="containsText" text="in Abklärung">
      <formula>NOT(ISERROR(SEARCH("in Abklärung",V98)))</formula>
    </cfRule>
    <cfRule type="containsText" dxfId="441" priority="11" operator="containsText" text="i.O.">
      <formula>NOT(ISERROR(SEARCH("i.O.",V98)))</formula>
    </cfRule>
    <cfRule type="containsText" dxfId="440" priority="12" operator="containsText" text="korrigiert">
      <formula>NOT(ISERROR(SEARCH("korrigiert",V98)))</formula>
    </cfRule>
  </conditionalFormatting>
  <conditionalFormatting sqref="X100">
    <cfRule type="containsText" dxfId="439" priority="5" operator="containsText" text="nicht i.O.">
      <formula>NOT(ISERROR(SEARCH("nicht i.O.",X100)))</formula>
    </cfRule>
    <cfRule type="containsText" dxfId="438" priority="6" operator="containsText" text="in Abklärung">
      <formula>NOT(ISERROR(SEARCH("in Abklärung",X100)))</formula>
    </cfRule>
    <cfRule type="containsText" dxfId="437" priority="7" operator="containsText" text="i.O.">
      <formula>NOT(ISERROR(SEARCH("i.O.",X100)))</formula>
    </cfRule>
    <cfRule type="containsText" dxfId="436" priority="8" operator="containsText" text="korrigiert">
      <formula>NOT(ISERROR(SEARCH("korrigiert",X100)))</formula>
    </cfRule>
  </conditionalFormatting>
  <conditionalFormatting sqref="V100">
    <cfRule type="containsText" dxfId="435" priority="1" operator="containsText" text="nicht i.O.">
      <formula>NOT(ISERROR(SEARCH("nicht i.O.",V100)))</formula>
    </cfRule>
    <cfRule type="containsText" dxfId="434" priority="2" operator="containsText" text="in Abklärung">
      <formula>NOT(ISERROR(SEARCH("in Abklärung",V100)))</formula>
    </cfRule>
    <cfRule type="containsText" dxfId="433" priority="3" operator="containsText" text="i.O.">
      <formula>NOT(ISERROR(SEARCH("i.O.",V100)))</formula>
    </cfRule>
    <cfRule type="containsText" dxfId="432" priority="4" operator="containsText" text="korrigiert">
      <formula>NOT(ISERROR(SEARCH("korrigiert",V100)))</formula>
    </cfRule>
  </conditionalFormatting>
  <dataValidations count="6">
    <dataValidation type="date" operator="lessThan" allowBlank="1" showInputMessage="1" showErrorMessage="1" sqref="E21:G21" xr:uid="{565F5523-5A19-477E-B4C7-710395F90240}">
      <formula1>43101</formula1>
    </dataValidation>
    <dataValidation type="date" operator="greaterThan" allowBlank="1" showInputMessage="1" showErrorMessage="1" sqref="D22:G22" xr:uid="{76126935-BC15-4A2D-BBC1-A83B83026226}">
      <formula1>D21</formula1>
    </dataValidation>
    <dataValidation type="date" operator="greaterThan" allowBlank="1" showInputMessage="1" showErrorMessage="1" sqref="D44:G44" xr:uid="{F8194502-9633-4C1D-BD2B-220B18A03D2C}">
      <formula1>42370</formula1>
    </dataValidation>
    <dataValidation type="list" allowBlank="1" showInputMessage="1" showErrorMessage="1" sqref="X16:X17 X13 X101" xr:uid="{4E9694CA-6D9C-4A2E-9EB4-DF28E987AA4F}">
      <formula1>"',i.O.,in Abklärung,nicht i.O.,korrigiert"</formula1>
    </dataValidation>
    <dataValidation type="date" operator="lessThan" allowBlank="1" showInputMessage="1" showErrorMessage="1" sqref="D21" xr:uid="{D2F26C6F-A772-42EF-A188-B2E0A8F54258}">
      <formula1>44197</formula1>
    </dataValidation>
    <dataValidation type="list" allowBlank="1" showInputMessage="1" showErrorMessage="1" sqref="K70:L72" xr:uid="{3F784A38-2160-4040-8F13-6ADF1D01D82D}">
      <formula1>Ausw.KWTyp</formula1>
    </dataValidation>
  </dataValidations>
  <hyperlinks>
    <hyperlink ref="L80:P80" r:id="rId1" display="download" xr:uid="{163B4671-68E4-47FB-BAB9-AEAB0277161B}"/>
    <hyperlink ref="H66:L66" r:id="rId2" display="download" xr:uid="{7759794B-1559-4ECB-901F-F3E3D6B5CC3E}"/>
  </hyperlinks>
  <pageMargins left="0.70866141732283472" right="0.70866141732283472" top="0.78740157480314965" bottom="0.78740157480314965" header="0.31496062992125984" footer="0.31496062992125984"/>
  <pageSetup paperSize="8" scale="67" fitToHeight="0" orientation="landscape" r:id="rId3"/>
  <headerFooter>
    <oddHeader>&amp;LBFE-MP&amp;C &amp;A&amp;R&amp;D</oddHeader>
    <oddFooter>&amp;L&amp;F, &amp;T&amp;RS. &amp;P / &amp;N</oddFooter>
  </headerFooter>
  <drawing r:id="rId4"/>
  <legacyDrawing r:id="rId5"/>
  <controls>
    <mc:AlternateContent xmlns:mc="http://schemas.openxmlformats.org/markup-compatibility/2006">
      <mc:Choice Requires="x14">
        <control shapeId="135170" r:id="rId6" name="CheckBox2">
          <controlPr locked="0" defaultSize="0" autoLine="0" r:id="rId7">
            <anchor moveWithCells="1">
              <from>
                <xdr:col>2</xdr:col>
                <xdr:colOff>247650</xdr:colOff>
                <xdr:row>4</xdr:row>
                <xdr:rowOff>107950</xdr:rowOff>
              </from>
              <to>
                <xdr:col>2</xdr:col>
                <xdr:colOff>400050</xdr:colOff>
                <xdr:row>4</xdr:row>
                <xdr:rowOff>292100</xdr:rowOff>
              </to>
            </anchor>
          </controlPr>
        </control>
      </mc:Choice>
      <mc:Fallback>
        <control shapeId="135170" r:id="rId6" name="CheckBox2"/>
      </mc:Fallback>
    </mc:AlternateContent>
    <mc:AlternateContent xmlns:mc="http://schemas.openxmlformats.org/markup-compatibility/2006">
      <mc:Choice Requires="x14">
        <control shapeId="135169" r:id="rId8" name="CheckBox1">
          <controlPr locked="0" defaultSize="0" autoLine="0" r:id="rId9">
            <anchor moveWithCells="1">
              <from>
                <xdr:col>11</xdr:col>
                <xdr:colOff>304800</xdr:colOff>
                <xdr:row>14</xdr:row>
                <xdr:rowOff>57150</xdr:rowOff>
              </from>
              <to>
                <xdr:col>11</xdr:col>
                <xdr:colOff>476250</xdr:colOff>
                <xdr:row>14</xdr:row>
                <xdr:rowOff>209550</xdr:rowOff>
              </to>
            </anchor>
          </controlPr>
        </control>
      </mc:Choice>
      <mc:Fallback>
        <control shapeId="135169" r:id="rId8" name="CheckBox1"/>
      </mc:Fallback>
    </mc:AlternateContent>
  </controls>
  <extLst>
    <ext xmlns:x14="http://schemas.microsoft.com/office/spreadsheetml/2009/9/main" uri="{CCE6A557-97BC-4b89-ADB6-D9C93CAAB3DF}">
      <x14:dataValidations xmlns:xm="http://schemas.microsoft.com/office/excel/2006/main" count="13">
        <x14:dataValidation type="list" allowBlank="1" showInputMessage="1" showErrorMessage="1" xr:uid="{2F9FE40B-34BB-4670-BD22-053A50D244A4}">
          <x14:formula1>
            <xm:f>Dropdown!$M$7:$M$11</xm:f>
          </x14:formula1>
          <xm:sqref>E45:G45</xm:sqref>
        </x14:dataValidation>
        <x14:dataValidation type="list" allowBlank="1" showInputMessage="1" showErrorMessage="1" xr:uid="{5B141BAE-CAF5-4EB0-ABFD-95D36F621F5B}">
          <x14:formula1>
            <xm:f>Dropdown!$A$7:$A$9</xm:f>
          </x14:formula1>
          <xm:sqref>E42:G42</xm:sqref>
        </x14:dataValidation>
        <x14:dataValidation type="list" allowBlank="1" showInputMessage="1" showErrorMessage="1" xr:uid="{DF555EF2-B0EF-4B22-8439-D955471933EB}">
          <x14:formula1>
            <xm:f>Dropdown!$G$7:$G$11</xm:f>
          </x14:formula1>
          <xm:sqref>E20:G20</xm:sqref>
        </x14:dataValidation>
        <x14:dataValidation type="list" allowBlank="1" showInputMessage="1" showErrorMessage="1" xr:uid="{FB3D44BA-3D81-4EFD-9ED0-2250E2566B8C}">
          <x14:formula1>
            <xm:f>Dropdown!$P$7:$P$10</xm:f>
          </x14:formula1>
          <xm:sqref>E77:K77</xm:sqref>
        </x14:dataValidation>
        <x14:dataValidation type="list" allowBlank="1" showInputMessage="1" showErrorMessage="1" xr:uid="{7749A799-E4E5-4136-90E0-F70FE0B842C4}">
          <x14:formula1>
            <xm:f>Dropdown!$AP$7:$AP$9</xm:f>
          </x14:formula1>
          <xm:sqref>V84:V86 V33 V54:V55 V36:V37 V25 V27:V30 V97 V99 V101:V102</xm:sqref>
        </x14:dataValidation>
        <x14:dataValidation type="list" allowBlank="1" showInputMessage="1" showErrorMessage="1" xr:uid="{6D7CFC8F-E152-4448-AC1C-75FE84968875}">
          <x14:formula1>
            <xm:f>OFFSET(Dropdown!$G$7:$I$11,0,'Informazioni generali'!$B$4-1,5,1)</xm:f>
          </x14:formula1>
          <xm:sqref>D20</xm:sqref>
        </x14:dataValidation>
        <x14:dataValidation type="list" allowBlank="1" showInputMessage="1" showErrorMessage="1" xr:uid="{C3B8F849-47F5-43D5-8667-C4DDEEEA6E01}">
          <x14:formula1>
            <xm:f>OFFSET(Dropdown!$A$7:$C$9,0,'Informazioni generali'!$B$4-1,3,1)</xm:f>
          </x14:formula1>
          <xm:sqref>D42</xm:sqref>
        </x14:dataValidation>
        <x14:dataValidation type="list" allowBlank="1" showInputMessage="1" showErrorMessage="1" xr:uid="{D1E49841-1E64-4157-9CA7-FA127138BF92}">
          <x14:formula1>
            <xm:f>OFFSET(Dropdown!$M$7:$O$11,0,'Informazioni generali'!$B$4-1,5,1)</xm:f>
          </x14:formula1>
          <xm:sqref>D45</xm:sqref>
        </x14:dataValidation>
        <x14:dataValidation type="list" allowBlank="1" showInputMessage="1" showErrorMessage="1" xr:uid="{4DCAF416-C8EE-43CB-996E-28238824F786}">
          <x14:formula1>
            <xm:f>OFFSET(Dropdown!$D$7:$F$8,0,'Informazioni generali'!$B$4-1,2,1)</xm:f>
          </x14:formula1>
          <xm:sqref>H50:Q50 H56:Q56</xm:sqref>
        </x14:dataValidation>
        <x14:dataValidation type="list" allowBlank="1" showInputMessage="1" showErrorMessage="1" xr:uid="{4822E32B-7E9D-4A0B-B126-18EADE131046}">
          <x14:formula1>
            <xm:f>OFFSET(Dropdown!$P$7:$R$10,0,'Informazioni generali'!$B$4-1,4,1)</xm:f>
          </x14:formula1>
          <xm:sqref>D77</xm:sqref>
        </x14:dataValidation>
        <x14:dataValidation type="list" allowBlank="1" showInputMessage="1" showErrorMessage="1" xr:uid="{6B3A1E66-45D5-4561-93B7-D865D3259095}">
          <x14:formula1>
            <xm:f>OFFSET(Dropdown!$AP$7:$AR$19,0,'Informazioni generali'!$B$4-1,3,1)</xm:f>
          </x14:formula1>
          <xm:sqref>V13:V15 V18:V24 V26 V31:V32 V34:V35 V38:V45 V48:V53 V56:V59 V100 V77:V83 V87 V90:V96 V98 V62:V74</xm:sqref>
        </x14:dataValidation>
        <x14:dataValidation type="list" allowBlank="1" showInputMessage="1" showErrorMessage="1" xr:uid="{DA89CB58-42A5-4A25-B386-805682A6E83D}">
          <x14:formula1>
            <xm:f>OFFSET(Dropdown!$AS$7:$AU$19,0,'Informazioni generali'!$B$4-1,4,1)</xm:f>
          </x14:formula1>
          <xm:sqref>X18:X24 X26 X31:X32 X34:X35 X38:X45 X48:X53 X56:X59 X100 X77:X83 X87 X90:X96 X98 X62:X74</xm:sqref>
        </x14:dataValidation>
        <x14:dataValidation type="list" allowBlank="1" showInputMessage="1" showErrorMessage="1" xr:uid="{1CBD7DEE-2A18-407E-BC2A-584C689E1C63}">
          <x14:formula1>
            <xm:f>Dropdown!$AI$6:$AI$135</xm:f>
          </x14:formula1>
          <xm:sqref>B14</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984AB-0E8C-41A5-8D90-D64B1A6F0095}">
  <sheetPr codeName="Tabelle17">
    <tabColor theme="7" tint="0.39997558519241921"/>
    <pageSetUpPr fitToPage="1"/>
  </sheetPr>
  <dimension ref="A1:AC131"/>
  <sheetViews>
    <sheetView zoomScale="85" zoomScaleNormal="85" workbookViewId="0">
      <selection activeCell="M13" sqref="M13:U15"/>
    </sheetView>
  </sheetViews>
  <sheetFormatPr baseColWidth="10" defaultColWidth="11.453125" defaultRowHeight="12.5" outlineLevelCol="1" x14ac:dyDescent="0.25"/>
  <cols>
    <col min="1" max="1" width="11" customWidth="1"/>
    <col min="2" max="2" width="40.54296875" style="23" customWidth="1"/>
    <col min="3" max="3" width="10.54296875" style="23" customWidth="1"/>
    <col min="4" max="4" width="18.54296875" style="23" customWidth="1"/>
    <col min="5" max="7" width="18.54296875" style="23" hidden="1" customWidth="1"/>
    <col min="8" max="9" width="13.26953125" style="23" customWidth="1"/>
    <col min="10" max="10" width="13.453125" customWidth="1"/>
    <col min="11" max="11" width="13.54296875" customWidth="1"/>
    <col min="12" max="14" width="11.7265625" customWidth="1"/>
    <col min="15" max="15" width="13" customWidth="1"/>
    <col min="16" max="17" width="11.7265625" customWidth="1"/>
    <col min="18" max="18" width="12.54296875" customWidth="1"/>
    <col min="19" max="19" width="14.7265625" customWidth="1"/>
    <col min="20" max="20" width="11.54296875" customWidth="1"/>
    <col min="21" max="21" width="16.453125" customWidth="1"/>
    <col min="22" max="23" width="16.453125" hidden="1" customWidth="1" outlineLevel="1"/>
    <col min="24" max="24" width="11.453125" hidden="1" customWidth="1" outlineLevel="1"/>
    <col min="25" max="25" width="23.54296875" hidden="1" customWidth="1" outlineLevel="1"/>
    <col min="26" max="26" width="5.54296875" customWidth="1" collapsed="1"/>
    <col min="27" max="27" width="8.54296875" hidden="1" customWidth="1"/>
  </cols>
  <sheetData>
    <row r="1" spans="1:29" ht="20" x14ac:dyDescent="0.4">
      <c r="A1" s="441" t="str">
        <f ca="1">IF(B14=Dropdown!$AI$6,A2,VLOOKUP(B14,Dropdown!$AI$6:$AI$136,1,FALSE))</f>
        <v>IE8</v>
      </c>
      <c r="B1" s="442"/>
      <c r="C1" s="443"/>
      <c r="D1" s="443"/>
      <c r="E1" s="442"/>
      <c r="F1" s="442"/>
      <c r="G1" s="442"/>
      <c r="H1" s="442"/>
      <c r="I1" s="442"/>
      <c r="J1" s="49"/>
      <c r="K1" s="49"/>
      <c r="L1" s="49"/>
      <c r="M1" s="49"/>
      <c r="N1" s="49"/>
      <c r="O1" s="49"/>
      <c r="P1" s="49"/>
      <c r="Q1" s="49"/>
      <c r="R1" s="49"/>
      <c r="S1" s="49"/>
      <c r="T1" s="49"/>
      <c r="U1" s="49"/>
      <c r="V1" s="49"/>
      <c r="W1" s="49"/>
      <c r="X1" s="49"/>
      <c r="Y1" s="49"/>
    </row>
    <row r="2" spans="1:29" ht="15.5" x14ac:dyDescent="0.35">
      <c r="A2" s="290" t="str">
        <f ca="1">IF(D17="",IF(B14=Dropdown!$AI$6,CONCATENATE(OFFSET(Sprachen!A369,0,'Informazioni generali'!$B$4-1,1,1),_xlfn.SHEET()-9),VLOOKUP($B$14,Dropdown!$AI$6:$AJ$136,2,FALSE)),D17)</f>
        <v>IE8</v>
      </c>
      <c r="B2" s="23" t="str">
        <f ca="1">CONCATENATE(Richiedente!$A$4,": ",Richiedente!$B$4)</f>
        <v>N. domanda: MP.25.xxx</v>
      </c>
      <c r="C2" s="444"/>
      <c r="D2"/>
      <c r="E2" s="445"/>
      <c r="F2" s="445"/>
      <c r="G2" s="445"/>
      <c r="H2" s="27"/>
      <c r="I2"/>
      <c r="J2" s="27"/>
      <c r="K2" s="27"/>
      <c r="L2" s="27"/>
      <c r="M2" s="27"/>
      <c r="N2" s="27"/>
      <c r="O2" s="27"/>
      <c r="P2" s="27"/>
      <c r="Q2" s="445"/>
      <c r="R2" s="27"/>
      <c r="U2" s="65"/>
      <c r="V2" s="65"/>
      <c r="W2" s="65"/>
    </row>
    <row r="3" spans="1:29" ht="15.5" x14ac:dyDescent="0.35">
      <c r="A3" s="290"/>
      <c r="B3" s="444"/>
      <c r="C3" s="444"/>
      <c r="D3"/>
      <c r="E3" s="445"/>
      <c r="F3" s="445"/>
      <c r="G3" s="445"/>
      <c r="H3" s="27"/>
      <c r="I3" s="446"/>
      <c r="J3" s="27"/>
      <c r="K3" s="27"/>
      <c r="L3" s="27"/>
      <c r="M3" s="27"/>
      <c r="N3" s="27"/>
      <c r="O3" s="27"/>
      <c r="P3" s="27"/>
      <c r="Q3" s="445"/>
      <c r="R3" s="27"/>
      <c r="U3" s="65"/>
      <c r="V3" s="65"/>
      <c r="W3" s="65"/>
    </row>
    <row r="4" spans="1:29" ht="18" x14ac:dyDescent="0.35">
      <c r="A4" s="447" t="str">
        <f ca="1">OFFSET(Sprachen!A351,0,'Informazioni generali'!$B$4-1,1,1)</f>
        <v>Procura e autorizzazione al rilascio di informazioni</v>
      </c>
      <c r="B4"/>
      <c r="C4" s="448"/>
      <c r="D4"/>
      <c r="E4" s="139"/>
      <c r="F4"/>
      <c r="G4" s="142"/>
      <c r="H4"/>
      <c r="I4"/>
    </row>
    <row r="5" spans="1:29" ht="30.75" customHeight="1" x14ac:dyDescent="0.25">
      <c r="B5" s="449" t="str">
        <f ca="1">OFFSET(Sprachen!A352,0,'Informazioni generali'!$B$4-1,1,1)</f>
        <v>Il richiedente è rappresentante di una centrale elettrica</v>
      </c>
      <c r="C5" s="439"/>
      <c r="D5" s="343" t="s">
        <v>1607</v>
      </c>
      <c r="E5"/>
      <c r="F5"/>
      <c r="G5"/>
      <c r="H5" s="666" t="str">
        <f ca="1">OFFSET(Sprachen!A356,0,'Informazioni generali'!$B$4-1,1,1)</f>
        <v xml:space="preserve">Se il richiedente non è la persona autorizzata della centrale, ma ha è coinvolto nella centrale, si prega di non barrare la casella nella cella C5. I dati specifi della centrale elettrica sono automaticamente ripresi dal rappresentante della centrale durante l'analisi della domanda. </v>
      </c>
      <c r="I5" s="666"/>
      <c r="J5" s="666"/>
      <c r="K5" s="666"/>
      <c r="L5" s="666"/>
      <c r="M5" s="666"/>
      <c r="N5" s="666"/>
      <c r="O5" s="666"/>
      <c r="P5" s="666"/>
      <c r="Q5" s="666"/>
      <c r="R5" s="666"/>
      <c r="S5" s="666"/>
      <c r="T5" s="666"/>
      <c r="U5" s="666"/>
    </row>
    <row r="6" spans="1:29" ht="18" customHeight="1" x14ac:dyDescent="0.25">
      <c r="B6" s="664" t="str">
        <f ca="1">OFFSET(Sprachen!A353,0,'Informazioni generali'!$B$4-1,1,1)</f>
        <v>Persona autorizzata a fornire informazioni su questa KW</v>
      </c>
      <c r="C6" s="664"/>
      <c r="D6" s="667" t="str">
        <f ca="1">OFFSET(Sprachen!A357,0,'Informazioni generali'!$B$4-1,1,1)</f>
        <v>Nome</v>
      </c>
      <c r="E6"/>
      <c r="F6"/>
      <c r="G6"/>
      <c r="H6" s="586"/>
      <c r="I6" s="586"/>
      <c r="J6" s="586"/>
      <c r="K6" s="585" t="str">
        <f ca="1">OFFSET(Sprachen!A358,0,'Informazioni generali'!$B$4-1,1,1)</f>
        <v>Organizzazione</v>
      </c>
      <c r="L6" s="586"/>
      <c r="M6" s="586"/>
      <c r="N6" s="586"/>
      <c r="O6" s="585" t="str">
        <f ca="1">OFFSET(Sprachen!A359,0,'Informazioni generali'!$B$4-1,1,1)</f>
        <v>Indirizzo e-mail</v>
      </c>
      <c r="P6" s="586"/>
      <c r="Q6" s="586"/>
      <c r="R6" s="586"/>
      <c r="S6" s="585" t="str">
        <f ca="1">OFFSET(Sprachen!A360,0,'Informazioni generali'!$B$4-1,1,1)</f>
        <v>N. di telefono fisso</v>
      </c>
      <c r="T6" s="586"/>
      <c r="U6" s="586"/>
    </row>
    <row r="7" spans="1:29" ht="17.25" customHeight="1" x14ac:dyDescent="0.25">
      <c r="B7" s="664" t="str">
        <f ca="1">OFFSET(Sprachen!A354,0,'Informazioni generali'!$B$4-1,1,1)</f>
        <v>Persona delegata avente diritto all'informazione</v>
      </c>
      <c r="C7" s="664"/>
      <c r="D7" s="667"/>
      <c r="E7"/>
      <c r="F7"/>
      <c r="G7"/>
      <c r="H7" s="586"/>
      <c r="I7" s="586"/>
      <c r="J7" s="586"/>
      <c r="K7" s="585"/>
      <c r="L7" s="586"/>
      <c r="M7" s="586"/>
      <c r="N7" s="586"/>
      <c r="O7" s="585"/>
      <c r="P7" s="586"/>
      <c r="Q7" s="586"/>
      <c r="R7" s="586"/>
      <c r="S7" s="585"/>
      <c r="T7" s="586"/>
      <c r="U7" s="586"/>
      <c r="V7" s="55"/>
      <c r="Y7" s="55"/>
      <c r="Z7" s="55"/>
      <c r="AA7" s="55"/>
      <c r="AC7" s="97"/>
    </row>
    <row r="8" spans="1:29" ht="39" hidden="1" customHeight="1" x14ac:dyDescent="0.25">
      <c r="B8" s="570" t="str">
        <f ca="1">OFFSET(Sprachen!A355,0,'Informazioni generali'!$B$4-1,1,1)</f>
        <v>Per l'esame della domanda, l'UFE può prendere in consegna i dati e le informazioni del rappresentante autorizzato della centrale:</v>
      </c>
      <c r="C8" s="572"/>
      <c r="D8" s="207" t="str">
        <f ca="1">OFFSET(Sprachen!A361,0,'Informazioni generali'!$B$4-1,1,1)</f>
        <v>N. domanda</v>
      </c>
      <c r="E8" s="44"/>
      <c r="F8" s="44"/>
      <c r="G8" s="44"/>
      <c r="H8" s="665"/>
      <c r="I8" s="665"/>
      <c r="J8" s="665"/>
      <c r="K8" s="207" t="str">
        <f ca="1">OFFSET(Sprachen!A362,0,'Informazioni generali'!$B$4-1,1,1)</f>
        <v>Data</v>
      </c>
      <c r="L8" s="665"/>
      <c r="M8" s="665"/>
      <c r="N8" s="665"/>
    </row>
    <row r="9" spans="1:29" x14ac:dyDescent="0.25">
      <c r="B9"/>
      <c r="C9"/>
      <c r="D9"/>
      <c r="E9"/>
      <c r="F9"/>
      <c r="G9"/>
      <c r="H9"/>
      <c r="I9"/>
    </row>
    <row r="10" spans="1:29" ht="18" x14ac:dyDescent="0.25">
      <c r="A10" s="447" t="str">
        <f ca="1">OFFSET(Sprachen!A363,0,'Informazioni generali'!$B$4-1,1,1)</f>
        <v>A. Dati inerenti all'impianto e alle centrali</v>
      </c>
      <c r="Y10" s="55"/>
      <c r="Z10" s="55"/>
      <c r="AA10" s="55"/>
      <c r="AC10" s="97"/>
    </row>
    <row r="11" spans="1:29" ht="15.5" x14ac:dyDescent="0.35">
      <c r="A11" s="450"/>
      <c r="B11" s="450"/>
      <c r="C11" s="450"/>
      <c r="D11" s="450"/>
      <c r="E11" s="450"/>
      <c r="F11" s="450"/>
      <c r="G11" s="450"/>
      <c r="H11" s="450"/>
      <c r="I11" s="450"/>
      <c r="J11" s="450"/>
      <c r="K11" s="450"/>
      <c r="L11" s="450"/>
      <c r="M11" s="450"/>
      <c r="N11" s="450"/>
      <c r="O11" s="450"/>
      <c r="P11" s="450"/>
      <c r="Q11" s="450"/>
      <c r="R11" s="450"/>
      <c r="S11" s="450"/>
      <c r="T11" s="450"/>
      <c r="U11" s="450"/>
      <c r="V11" s="450"/>
      <c r="W11" s="450"/>
      <c r="X11" s="450"/>
      <c r="Y11" s="450"/>
    </row>
    <row r="12" spans="1:29" ht="26" x14ac:dyDescent="0.25">
      <c r="A12" s="451" t="str">
        <f ca="1">OFFSET(Sprachen!A364,0,'Informazioni generali'!$B$4-1,1,1)</f>
        <v>Codice</v>
      </c>
      <c r="B12" s="653" t="str">
        <f ca="1">OFFSET(Sprachen!A365,0,'Informazioni generali'!$B$4-1,1,1)</f>
        <v>A1. Dati dell'impianto</v>
      </c>
      <c r="C12" s="654"/>
      <c r="D12" s="655"/>
      <c r="E12" s="641" t="s">
        <v>416</v>
      </c>
      <c r="F12" s="642"/>
      <c r="G12" s="643"/>
      <c r="H12" s="682" t="str">
        <f ca="1">OFFSET(Sprachen!A366,0,'Informazioni generali'!$B$4-1,1,1)</f>
        <v>Commenti UFE</v>
      </c>
      <c r="I12" s="683"/>
      <c r="J12" s="683"/>
      <c r="K12" s="683"/>
      <c r="L12" s="684"/>
      <c r="M12" s="648" t="str">
        <f ca="1">OFFSET(Sprachen!A367,0,'Informazioni generali'!$B$4-1,1,1)</f>
        <v>Commenti richiedente</v>
      </c>
      <c r="N12" s="648"/>
      <c r="O12" s="648"/>
      <c r="P12" s="648"/>
      <c r="Q12" s="648"/>
      <c r="R12" s="648"/>
      <c r="S12" s="648"/>
      <c r="T12" s="648"/>
      <c r="U12" s="648"/>
      <c r="V12" s="454" t="str">
        <f ca="1">OFFSET(Sprachen!A511,0,'Informazioni generali'!$B$4-1,1,1)</f>
        <v>Esame plausiblità</v>
      </c>
      <c r="W12" s="455" t="str">
        <f ca="1">OFFSET(Sprachen!A512,0,'Informazioni generali'!$B$4-1,1,1)</f>
        <v>Osservazioni plausibilità</v>
      </c>
      <c r="X12" s="454" t="str">
        <f ca="1">OFFSET(Sprachen!A513,0,'Informazioni generali'!$B$4-1,1,1)</f>
        <v>Esame materiale</v>
      </c>
      <c r="Y12" s="455" t="str">
        <f ca="1">OFFSET(Sprachen!A514,0,'Informazioni generali'!$B$4-1,1,1)</f>
        <v>Commenti esame materiale</v>
      </c>
    </row>
    <row r="13" spans="1:29" ht="20" x14ac:dyDescent="0.25">
      <c r="A13" s="719" t="str">
        <f ca="1">CONCATENATE($A$2," / ",AA14)</f>
        <v>IE8 / 1</v>
      </c>
      <c r="B13" s="457" t="str">
        <f ca="1">OFFSET(Sprachen!A368,0,'Informazioni generali'!$B$4-1,1,1)</f>
        <v>Nome dell'impianto</v>
      </c>
      <c r="C13" s="592"/>
      <c r="D13" s="723" t="str">
        <f ca="1">A2</f>
        <v>IE8</v>
      </c>
      <c r="E13" s="458"/>
      <c r="F13" s="458"/>
      <c r="G13" s="458"/>
      <c r="H13" s="726" t="str">
        <f ca="1">OFFSET(Sprachen!A477,0,'Informazioni generali'!$B$4-1,1,1)</f>
        <v>Si prega dapprima di inserire la produzione di energia nel foglio di calcolo E_prod_Eingabe per questa centrale elettrica! Se il richiedente non è rappresentante della centrale, i dati vengono automaticamente acquisiti dalla centrale elettrica del rappresentante durante la revisione della domanda. Il richiedente deve solo riempire i campi ridotti. Le cifre chiave che finiscono in -G devono essere riprese dal rappresentante della centrale. La capacità lorda è decisiva per il MP, per cui le centrale con una capacità installata di 10 MW o più possono apparire nella lista.</v>
      </c>
      <c r="I13" s="727"/>
      <c r="J13" s="727"/>
      <c r="K13" s="727"/>
      <c r="L13" s="728"/>
      <c r="M13" s="660"/>
      <c r="N13" s="661"/>
      <c r="O13" s="661"/>
      <c r="P13" s="661"/>
      <c r="Q13" s="661"/>
      <c r="R13" s="661"/>
      <c r="S13" s="661"/>
      <c r="T13" s="661"/>
      <c r="U13" s="662"/>
      <c r="V13" s="737"/>
      <c r="W13" s="619"/>
      <c r="X13" s="594" t="s">
        <v>179</v>
      </c>
      <c r="Y13" s="619"/>
    </row>
    <row r="14" spans="1:29" ht="117" customHeight="1" x14ac:dyDescent="0.25">
      <c r="A14" s="720"/>
      <c r="B14" s="381" t="s">
        <v>964</v>
      </c>
      <c r="C14" s="722"/>
      <c r="D14" s="724"/>
      <c r="E14" s="404" t="s">
        <v>1612</v>
      </c>
      <c r="F14" s="404" t="s">
        <v>424</v>
      </c>
      <c r="G14" s="404" t="s">
        <v>417</v>
      </c>
      <c r="H14" s="729"/>
      <c r="I14" s="618"/>
      <c r="J14" s="618"/>
      <c r="K14" s="618"/>
      <c r="L14" s="730"/>
      <c r="M14" s="731"/>
      <c r="N14" s="732"/>
      <c r="O14" s="732"/>
      <c r="P14" s="732"/>
      <c r="Q14" s="732"/>
      <c r="R14" s="732"/>
      <c r="S14" s="732"/>
      <c r="T14" s="732"/>
      <c r="U14" s="733"/>
      <c r="V14" s="738"/>
      <c r="W14" s="710"/>
      <c r="X14" s="712"/>
      <c r="Y14" s="710"/>
      <c r="AA14">
        <v>1</v>
      </c>
    </row>
    <row r="15" spans="1:29" ht="21.75" customHeight="1" x14ac:dyDescent="0.25">
      <c r="A15" s="721"/>
      <c r="B15" s="293"/>
      <c r="C15" s="593"/>
      <c r="D15" s="725"/>
      <c r="E15" s="404"/>
      <c r="F15" s="404"/>
      <c r="G15" s="404"/>
      <c r="H15" s="694" t="str">
        <f ca="1">OFFSET(Sprachen!A478,0,'Informazioni generali'!$B$4-1,1,1)</f>
        <v>Se la KW non è disponibile nella lista, si prega di spuntare:</v>
      </c>
      <c r="I15" s="695"/>
      <c r="J15" s="695"/>
      <c r="K15" s="695"/>
      <c r="L15" s="440"/>
      <c r="M15" s="734"/>
      <c r="N15" s="735"/>
      <c r="O15" s="735"/>
      <c r="P15" s="735"/>
      <c r="Q15" s="735"/>
      <c r="R15" s="735"/>
      <c r="S15" s="735"/>
      <c r="T15" s="735"/>
      <c r="U15" s="736"/>
      <c r="V15" s="739"/>
      <c r="W15" s="711"/>
      <c r="X15" s="595"/>
      <c r="Y15" s="711"/>
    </row>
    <row r="16" spans="1:29" ht="38.15" hidden="1" customHeight="1" x14ac:dyDescent="0.25">
      <c r="A16" s="459" t="str">
        <f ca="1">CONCATENATE($A$2," / ",AA16)</f>
        <v>IE8 / 1-G1</v>
      </c>
      <c r="B16" s="649" t="str">
        <f ca="1">OFFSET(Sprachen!A370,0,'Informazioni generali'!$B$4-1,1,1)</f>
        <v>Nome dell'impianto (il richiedente deve specificare, se non è nell'elenco)</v>
      </c>
      <c r="C16" s="649"/>
      <c r="D16" s="384"/>
      <c r="E16" s="344"/>
      <c r="F16" s="344"/>
      <c r="G16" s="344"/>
      <c r="H16" s="697" t="str">
        <f ca="1">OFFSET(Sprachen!A479,0,'Informazioni generali'!$B$4-1,1,1)</f>
        <v>Inserire solo se la centrale elettrica non è nella lista</v>
      </c>
      <c r="I16" s="697"/>
      <c r="J16" s="697"/>
      <c r="K16" s="697"/>
      <c r="L16" s="698"/>
      <c r="M16" s="701"/>
      <c r="N16" s="701"/>
      <c r="O16" s="701"/>
      <c r="P16" s="701"/>
      <c r="Q16" s="701"/>
      <c r="R16" s="701"/>
      <c r="S16" s="701"/>
      <c r="T16" s="701"/>
      <c r="U16" s="702"/>
      <c r="V16" s="438"/>
      <c r="W16" s="437"/>
      <c r="X16" s="438"/>
      <c r="Y16" s="159"/>
      <c r="AA16" s="461" t="s">
        <v>523</v>
      </c>
    </row>
    <row r="17" spans="1:27" ht="44.15" hidden="1" customHeight="1" x14ac:dyDescent="0.25">
      <c r="A17" s="462" t="str">
        <f ca="1">CONCATENATE($A$2," / ",AA17)</f>
        <v>IE8 / 1-G2</v>
      </c>
      <c r="B17" s="649" t="str">
        <f ca="1">OFFSET(Sprachen!A371,0,'Informazioni generali'!$B$4-1,1,1)</f>
        <v>Abbreviazione proposta (il richiedente deve specificare, se non è nell'elenco)</v>
      </c>
      <c r="C17" s="649"/>
      <c r="D17" s="385"/>
      <c r="E17" s="345"/>
      <c r="F17" s="345"/>
      <c r="G17" s="345"/>
      <c r="H17" s="699" t="str">
        <f ca="1">OFFSET(Sprachen!A480,0,'Informazioni generali'!$B$4-1,1,1)</f>
        <v xml:space="preserve">Si prega di inserire solo se la centrale non è inclusa nella lista. Impostare di nuovo la selezione su "Please select" in modo da adottare l'abbreviazione suggerita. </v>
      </c>
      <c r="I17" s="699"/>
      <c r="J17" s="699"/>
      <c r="K17" s="699"/>
      <c r="L17" s="700"/>
      <c r="M17" s="703"/>
      <c r="N17" s="703"/>
      <c r="O17" s="703"/>
      <c r="P17" s="703"/>
      <c r="Q17" s="703"/>
      <c r="R17" s="703"/>
      <c r="S17" s="703"/>
      <c r="T17" s="703"/>
      <c r="U17" s="704"/>
      <c r="V17" s="346"/>
      <c r="W17" s="207"/>
      <c r="X17" s="346"/>
      <c r="Y17" s="44"/>
      <c r="AA17" s="463" t="s">
        <v>524</v>
      </c>
    </row>
    <row r="18" spans="1:27" x14ac:dyDescent="0.25">
      <c r="A18" s="464" t="str">
        <f t="shared" ref="A18:A45" ca="1" si="0">CONCATENATE($A$2," / ",AA18)</f>
        <v>IE8 / 2</v>
      </c>
      <c r="B18" s="159" t="str">
        <f ca="1">OFFSET(Sprachen!A372,0,'Informazioni generali'!$B$4-1,1,1)</f>
        <v>Comune di ubicazione</v>
      </c>
      <c r="C18" s="465"/>
      <c r="D18" s="347"/>
      <c r="E18" s="466"/>
      <c r="F18" s="466"/>
      <c r="G18" s="466"/>
      <c r="H18" s="652"/>
      <c r="I18" s="652"/>
      <c r="J18" s="652"/>
      <c r="K18" s="652"/>
      <c r="L18" s="652"/>
      <c r="M18" s="679"/>
      <c r="N18" s="679"/>
      <c r="O18" s="679"/>
      <c r="P18" s="679"/>
      <c r="Q18" s="679"/>
      <c r="R18" s="679"/>
      <c r="S18" s="679"/>
      <c r="T18" s="679"/>
      <c r="U18" s="679"/>
      <c r="V18" s="346"/>
      <c r="W18" s="207"/>
      <c r="X18" s="346" t="s">
        <v>179</v>
      </c>
      <c r="Y18" s="44"/>
      <c r="AA18">
        <f>+AA14+1</f>
        <v>2</v>
      </c>
    </row>
    <row r="19" spans="1:27" x14ac:dyDescent="0.25">
      <c r="A19" s="464" t="str">
        <f t="shared" ca="1" si="0"/>
        <v>IE8 / 3</v>
      </c>
      <c r="B19" s="159" t="str">
        <f ca="1">OFFSET(Sprachen!A373,0,'Informazioni generali'!$B$4-1,1,1)</f>
        <v>Cantone di ubicazione</v>
      </c>
      <c r="C19" s="467"/>
      <c r="D19" s="113"/>
      <c r="E19" s="468"/>
      <c r="F19" s="468"/>
      <c r="G19" s="468"/>
      <c r="H19" s="646"/>
      <c r="I19" s="646"/>
      <c r="J19" s="646"/>
      <c r="K19" s="646"/>
      <c r="L19" s="646"/>
      <c r="M19" s="679"/>
      <c r="N19" s="679"/>
      <c r="O19" s="679"/>
      <c r="P19" s="679"/>
      <c r="Q19" s="679"/>
      <c r="R19" s="679"/>
      <c r="S19" s="679"/>
      <c r="T19" s="679"/>
      <c r="U19" s="679"/>
      <c r="V19" s="346"/>
      <c r="W19" s="207"/>
      <c r="X19" s="346" t="s">
        <v>179</v>
      </c>
      <c r="Y19" s="44"/>
      <c r="AA19">
        <f t="shared" ref="AA19:AA45" si="1">+AA18+1</f>
        <v>3</v>
      </c>
    </row>
    <row r="20" spans="1:27" ht="46.5" customHeight="1" x14ac:dyDescent="0.25">
      <c r="A20" s="464" t="str">
        <f t="shared" ca="1" si="0"/>
        <v>IE8 / 4</v>
      </c>
      <c r="B20" s="465" t="str">
        <f ca="1">OFFSET(Sprachen!A374,0,'Informazioni generali'!$B$4-1,1,1)</f>
        <v>Diritto di utilizzazione</v>
      </c>
      <c r="C20" s="467"/>
      <c r="D20" s="113"/>
      <c r="E20" s="468"/>
      <c r="F20" s="468"/>
      <c r="G20" s="468"/>
      <c r="H20" s="690" t="str">
        <f ca="1">OFFSET(Sprachen!A481,0,'Informazioni generali'!$B$4-1,1,1)</f>
        <v>Allegare alla domanda contratto che attesta il diritto di utilizzazione.
Qualora né concessione né diritto acquisito, specificare nei commenti.</v>
      </c>
      <c r="I20" s="690"/>
      <c r="J20" s="690"/>
      <c r="K20" s="690"/>
      <c r="L20" s="690"/>
      <c r="M20" s="679"/>
      <c r="N20" s="679"/>
      <c r="O20" s="679"/>
      <c r="P20" s="679"/>
      <c r="Q20" s="679"/>
      <c r="R20" s="679"/>
      <c r="S20" s="679"/>
      <c r="T20" s="679"/>
      <c r="U20" s="679"/>
      <c r="V20" s="346"/>
      <c r="W20" s="207"/>
      <c r="X20" s="346" t="s">
        <v>179</v>
      </c>
      <c r="Y20" s="44"/>
      <c r="AA20">
        <f t="shared" si="1"/>
        <v>4</v>
      </c>
    </row>
    <row r="21" spans="1:27" ht="12.75" customHeight="1" x14ac:dyDescent="0.25">
      <c r="A21" s="464" t="str">
        <f t="shared" ca="1" si="0"/>
        <v>IE8 / 5</v>
      </c>
      <c r="B21" s="159" t="str">
        <f ca="1">OFFSET(Sprachen!A375,0,'Informazioni generali'!$B$4-1,1,1)</f>
        <v>Data inizio diritto di utilizzazione</v>
      </c>
      <c r="C21" s="467" t="s">
        <v>45</v>
      </c>
      <c r="D21" s="348"/>
      <c r="E21" s="469"/>
      <c r="F21" s="469"/>
      <c r="G21" s="469"/>
      <c r="H21" s="691" t="str">
        <f ca="1">OFFSET(Sprachen!A482,0,'Informazioni generali'!$B$4-1,1,1)</f>
        <v>Al più presto alla fine in caso di differenze specifiche delle centrali.</v>
      </c>
      <c r="I21" s="692"/>
      <c r="J21" s="692"/>
      <c r="K21" s="692"/>
      <c r="L21" s="693"/>
      <c r="M21" s="679"/>
      <c r="N21" s="679"/>
      <c r="O21" s="679"/>
      <c r="P21" s="679"/>
      <c r="Q21" s="679"/>
      <c r="R21" s="679"/>
      <c r="S21" s="679"/>
      <c r="T21" s="679"/>
      <c r="U21" s="679"/>
      <c r="V21" s="346"/>
      <c r="W21" s="207"/>
      <c r="X21" s="346" t="s">
        <v>179</v>
      </c>
      <c r="Y21" s="44"/>
      <c r="AA21">
        <f t="shared" si="1"/>
        <v>5</v>
      </c>
    </row>
    <row r="22" spans="1:27" ht="12.75" customHeight="1" x14ac:dyDescent="0.25">
      <c r="A22" s="464" t="str">
        <f t="shared" ca="1" si="0"/>
        <v>IE8 / 6</v>
      </c>
      <c r="B22" s="159" t="str">
        <f ca="1">OFFSET(Sprachen!A376,0,'Informazioni generali'!$B$4-1,1,1)</f>
        <v>Fine del diritto di utilizzazione</v>
      </c>
      <c r="C22" s="467" t="s">
        <v>45</v>
      </c>
      <c r="D22" s="348"/>
      <c r="E22" s="469"/>
      <c r="F22" s="469"/>
      <c r="G22" s="469"/>
      <c r="H22" s="694"/>
      <c r="I22" s="695"/>
      <c r="J22" s="695"/>
      <c r="K22" s="695"/>
      <c r="L22" s="696"/>
      <c r="M22" s="679"/>
      <c r="N22" s="679"/>
      <c r="O22" s="679"/>
      <c r="P22" s="679"/>
      <c r="Q22" s="679"/>
      <c r="R22" s="679"/>
      <c r="S22" s="679"/>
      <c r="T22" s="679"/>
      <c r="U22" s="679"/>
      <c r="V22" s="346"/>
      <c r="W22" s="207"/>
      <c r="X22" s="346" t="s">
        <v>179</v>
      </c>
      <c r="Y22" s="44" t="s">
        <v>586</v>
      </c>
      <c r="AA22">
        <f t="shared" si="1"/>
        <v>6</v>
      </c>
    </row>
    <row r="23" spans="1:27" x14ac:dyDescent="0.25">
      <c r="A23" s="464" t="str">
        <f t="shared" ca="1" si="0"/>
        <v>IE8 / 7</v>
      </c>
      <c r="B23" s="159" t="str">
        <f ca="1">OFFSET(Sprachen!A377,0,'Informazioni generali'!$B$4-1,1,1)</f>
        <v>Numero di centrali</v>
      </c>
      <c r="C23" s="467" t="s">
        <v>46</v>
      </c>
      <c r="D23" s="425"/>
      <c r="E23" s="245"/>
      <c r="F23" s="245"/>
      <c r="G23" s="245"/>
      <c r="H23" s="646"/>
      <c r="I23" s="646"/>
      <c r="J23" s="646"/>
      <c r="K23" s="646"/>
      <c r="L23" s="646"/>
      <c r="M23" s="689"/>
      <c r="N23" s="679"/>
      <c r="O23" s="679"/>
      <c r="P23" s="679"/>
      <c r="Q23" s="679"/>
      <c r="R23" s="679"/>
      <c r="S23" s="679"/>
      <c r="T23" s="679"/>
      <c r="U23" s="679"/>
      <c r="V23" s="346"/>
      <c r="W23" s="207"/>
      <c r="X23" s="346" t="s">
        <v>179</v>
      </c>
      <c r="Y23" s="44"/>
      <c r="AA23">
        <f t="shared" si="1"/>
        <v>7</v>
      </c>
    </row>
    <row r="24" spans="1:27" x14ac:dyDescent="0.25">
      <c r="A24" s="464" t="str">
        <f t="shared" ca="1" si="0"/>
        <v>IE8 / 8</v>
      </c>
      <c r="B24" s="159" t="str">
        <f ca="1">OFFSET(Sprachen!A378,0,'Informazioni generali'!$B$4-1,1,1)</f>
        <v>Quota appartenente alla sovranità svizzera</v>
      </c>
      <c r="C24" s="467" t="s">
        <v>4</v>
      </c>
      <c r="D24" s="349"/>
      <c r="E24" s="470"/>
      <c r="F24" s="470"/>
      <c r="G24" s="470"/>
      <c r="H24" s="646"/>
      <c r="I24" s="646"/>
      <c r="J24" s="646"/>
      <c r="K24" s="646"/>
      <c r="L24" s="646"/>
      <c r="M24" s="679"/>
      <c r="N24" s="679"/>
      <c r="O24" s="679"/>
      <c r="P24" s="679"/>
      <c r="Q24" s="679"/>
      <c r="R24" s="679"/>
      <c r="S24" s="679"/>
      <c r="T24" s="679"/>
      <c r="U24" s="679"/>
      <c r="V24" s="346"/>
      <c r="W24" s="207"/>
      <c r="X24" s="346" t="s">
        <v>179</v>
      </c>
      <c r="Y24" s="44"/>
      <c r="AA24">
        <f t="shared" si="1"/>
        <v>8</v>
      </c>
    </row>
    <row r="25" spans="1:27" x14ac:dyDescent="0.25">
      <c r="A25" s="464" t="str">
        <f t="shared" ca="1" si="0"/>
        <v>IE8 / 9</v>
      </c>
      <c r="B25" s="159" t="str">
        <f ca="1">OFFSET(Sprachen!A379,0,'Informazioni generali'!$B$4-1,1,1)</f>
        <v>Potenza meccanica lorda media</v>
      </c>
      <c r="C25" s="467" t="s">
        <v>6</v>
      </c>
      <c r="D25" s="101">
        <f>D51</f>
        <v>0</v>
      </c>
      <c r="E25" s="240"/>
      <c r="F25" s="240"/>
      <c r="G25" s="240"/>
      <c r="H25" s="646"/>
      <c r="I25" s="646"/>
      <c r="J25" s="646"/>
      <c r="K25" s="646"/>
      <c r="L25" s="646"/>
      <c r="M25" s="679"/>
      <c r="N25" s="679"/>
      <c r="O25" s="679"/>
      <c r="P25" s="679"/>
      <c r="Q25" s="679"/>
      <c r="R25" s="679"/>
      <c r="S25" s="679"/>
      <c r="T25" s="679"/>
      <c r="U25" s="679"/>
      <c r="V25" s="214"/>
      <c r="W25" s="209"/>
      <c r="X25" s="214"/>
      <c r="Y25" s="214"/>
      <c r="AA25">
        <f t="shared" si="1"/>
        <v>9</v>
      </c>
    </row>
    <row r="26" spans="1:27" ht="33.75" customHeight="1" x14ac:dyDescent="0.25">
      <c r="A26" s="464" t="str">
        <f t="shared" ca="1" si="0"/>
        <v>IE8 / 10</v>
      </c>
      <c r="B26" s="465" t="str">
        <f ca="1">OFFSET(Sprachen!A380,0,'Informazioni generali'!$B$4-1,1,1)</f>
        <v>Sistema cantonale dei canoni per i diritti d'acqua</v>
      </c>
      <c r="C26" s="467" t="s">
        <v>360</v>
      </c>
      <c r="D26" s="350"/>
      <c r="E26" s="471"/>
      <c r="F26" s="471"/>
      <c r="G26" s="471"/>
      <c r="H26" s="690" t="str">
        <f ca="1">OFFSET(Sprachen!A483,0,'Informazioni generali'!$B$4-1,1,1)</f>
        <v>Indicare il canone per i diritti d'acqua o altre tasse cantonali equivalenti.</v>
      </c>
      <c r="I26" s="690"/>
      <c r="J26" s="690"/>
      <c r="K26" s="690"/>
      <c r="L26" s="690"/>
      <c r="M26" s="679"/>
      <c r="N26" s="679"/>
      <c r="O26" s="679"/>
      <c r="P26" s="679"/>
      <c r="Q26" s="679"/>
      <c r="R26" s="679"/>
      <c r="S26" s="679"/>
      <c r="T26" s="679"/>
      <c r="U26" s="679"/>
      <c r="V26" s="346"/>
      <c r="W26" s="207"/>
      <c r="X26" s="346" t="s">
        <v>179</v>
      </c>
      <c r="Y26" s="472" t="s">
        <v>179</v>
      </c>
      <c r="AA26">
        <f t="shared" si="1"/>
        <v>10</v>
      </c>
    </row>
    <row r="27" spans="1:27" x14ac:dyDescent="0.25">
      <c r="A27" s="464" t="str">
        <f t="shared" ca="1" si="0"/>
        <v>IE8 / 11</v>
      </c>
      <c r="B27" s="159" t="str">
        <f ca="1">OFFSET(Sprachen!A381,0,'Informazioni generali'!$B$4-1,1,1)</f>
        <v>Potenza installata delle turbine</v>
      </c>
      <c r="C27" s="467" t="s">
        <v>6</v>
      </c>
      <c r="D27" s="101">
        <f>D52</f>
        <v>0</v>
      </c>
      <c r="E27" s="240"/>
      <c r="F27" s="240"/>
      <c r="G27" s="240"/>
      <c r="H27" s="646"/>
      <c r="I27" s="646"/>
      <c r="J27" s="646"/>
      <c r="K27" s="646"/>
      <c r="L27" s="646"/>
      <c r="M27" s="679"/>
      <c r="N27" s="679"/>
      <c r="O27" s="679"/>
      <c r="P27" s="679"/>
      <c r="Q27" s="679"/>
      <c r="R27" s="679"/>
      <c r="S27" s="679"/>
      <c r="T27" s="679"/>
      <c r="U27" s="679"/>
      <c r="V27" s="214"/>
      <c r="W27" s="209"/>
      <c r="X27" s="214"/>
      <c r="Y27" s="214"/>
      <c r="AA27">
        <f t="shared" si="1"/>
        <v>11</v>
      </c>
    </row>
    <row r="28" spans="1:27" x14ac:dyDescent="0.25">
      <c r="A28" s="464" t="str">
        <f t="shared" ca="1" si="0"/>
        <v>IE8 / 12</v>
      </c>
      <c r="B28" s="159" t="str">
        <f ca="1">OFFSET(Sprachen!A382,0,'Informazioni generali'!$B$4-1,1,1)</f>
        <v>Potenza massima erogata dal generatore</v>
      </c>
      <c r="C28" s="467" t="s">
        <v>6</v>
      </c>
      <c r="D28" s="101">
        <f>D53</f>
        <v>0</v>
      </c>
      <c r="E28" s="240"/>
      <c r="F28" s="240"/>
      <c r="G28" s="240"/>
      <c r="H28" s="646"/>
      <c r="I28" s="646"/>
      <c r="J28" s="646"/>
      <c r="K28" s="646"/>
      <c r="L28" s="646"/>
      <c r="M28" s="679"/>
      <c r="N28" s="679"/>
      <c r="O28" s="679"/>
      <c r="P28" s="679"/>
      <c r="Q28" s="679"/>
      <c r="R28" s="679"/>
      <c r="S28" s="679"/>
      <c r="T28" s="679"/>
      <c r="U28" s="679"/>
      <c r="V28" s="214"/>
      <c r="W28" s="209"/>
      <c r="X28" s="214"/>
      <c r="Y28" s="214"/>
      <c r="AA28">
        <f t="shared" si="1"/>
        <v>12</v>
      </c>
    </row>
    <row r="29" spans="1:27" hidden="1" x14ac:dyDescent="0.25">
      <c r="A29" s="464" t="str">
        <f t="shared" ca="1" si="0"/>
        <v>IE8 / 12-G</v>
      </c>
      <c r="B29" s="159" t="str">
        <f ca="1">OFFSET(Sprachen!A383,0,'Informazioni generali'!$B$4-1,1,1)</f>
        <v>Potenza massima erogata dal generatore</v>
      </c>
      <c r="C29" s="467" t="s">
        <v>6</v>
      </c>
      <c r="D29" s="285"/>
      <c r="E29" s="240"/>
      <c r="F29" s="240"/>
      <c r="G29" s="240"/>
      <c r="H29" s="646"/>
      <c r="I29" s="646"/>
      <c r="J29" s="646"/>
      <c r="K29" s="646"/>
      <c r="L29" s="646"/>
      <c r="M29" s="679"/>
      <c r="N29" s="679"/>
      <c r="O29" s="679"/>
      <c r="P29" s="679"/>
      <c r="Q29" s="679"/>
      <c r="R29" s="679"/>
      <c r="S29" s="679"/>
      <c r="T29" s="679"/>
      <c r="U29" s="679"/>
      <c r="V29" s="214"/>
      <c r="W29" s="209"/>
      <c r="X29" s="214"/>
      <c r="Y29" s="214"/>
      <c r="AA29" s="463" t="s">
        <v>532</v>
      </c>
    </row>
    <row r="30" spans="1:27" x14ac:dyDescent="0.25">
      <c r="A30" s="464" t="str">
        <f t="shared" ca="1" si="0"/>
        <v>IE8 / 13</v>
      </c>
      <c r="B30" s="159" t="str">
        <f ca="1">OFFSET(Sprachen!A384,0,'Informazioni generali'!$B$4-1,1,1)</f>
        <v>Produzione lorda dell'anno 2024</v>
      </c>
      <c r="C30" s="467" t="s">
        <v>8</v>
      </c>
      <c r="D30" s="424">
        <f>D31+D32+D33</f>
        <v>0</v>
      </c>
      <c r="E30" s="241"/>
      <c r="F30" s="241"/>
      <c r="G30" s="241"/>
      <c r="H30" s="646"/>
      <c r="I30" s="646"/>
      <c r="J30" s="646"/>
      <c r="K30" s="646"/>
      <c r="L30" s="646"/>
      <c r="M30" s="679"/>
      <c r="N30" s="679"/>
      <c r="O30" s="679"/>
      <c r="P30" s="679"/>
      <c r="Q30" s="679"/>
      <c r="R30" s="679"/>
      <c r="S30" s="679"/>
      <c r="T30" s="679"/>
      <c r="U30" s="679"/>
      <c r="V30" s="214"/>
      <c r="W30" s="209"/>
      <c r="X30" s="214"/>
      <c r="Y30" s="214"/>
      <c r="AA30">
        <f>+AA28+1</f>
        <v>13</v>
      </c>
    </row>
    <row r="31" spans="1:27" ht="27.65" customHeight="1" x14ac:dyDescent="0.25">
      <c r="A31" s="464" t="str">
        <f t="shared" ca="1" si="0"/>
        <v>IE8 / 14</v>
      </c>
      <c r="B31" s="473" t="str">
        <f ca="1">OFFSET(Sprachen!A385,0,'Informazioni generali'!$B$4-1,1,1)</f>
        <v>Consumo proprio elettricità (esclusa energia di pompaggio)</v>
      </c>
      <c r="C31" s="467" t="s">
        <v>8</v>
      </c>
      <c r="D31" s="426"/>
      <c r="E31" s="474"/>
      <c r="F31" s="474"/>
      <c r="G31" s="474"/>
      <c r="H31" s="664" t="str">
        <f ca="1">OFFSET(Sprachen!A484,0,'Informazioni generali'!$B$4-1,1,1)</f>
        <v>Deve essere dedotto dalla produzione netta</v>
      </c>
      <c r="I31" s="664"/>
      <c r="J31" s="664"/>
      <c r="K31" s="664"/>
      <c r="L31" s="664"/>
      <c r="M31" s="679"/>
      <c r="N31" s="679"/>
      <c r="O31" s="679"/>
      <c r="P31" s="679"/>
      <c r="Q31" s="679"/>
      <c r="R31" s="679"/>
      <c r="S31" s="679"/>
      <c r="T31" s="679"/>
      <c r="U31" s="679"/>
      <c r="V31" s="346"/>
      <c r="W31" s="207"/>
      <c r="X31" s="346" t="s">
        <v>179</v>
      </c>
      <c r="Y31" s="475"/>
      <c r="AA31">
        <f t="shared" si="1"/>
        <v>14</v>
      </c>
    </row>
    <row r="32" spans="1:27" x14ac:dyDescent="0.25">
      <c r="A32" s="464" t="str">
        <f t="shared" ca="1" si="0"/>
        <v>IE8 / 15</v>
      </c>
      <c r="B32" s="159" t="str">
        <f ca="1">OFFSET(Sprachen!A386,0,'Informazioni generali'!$B$4-1,1,1)</f>
        <v>Perdite di rete (incl. del trasformatore)</v>
      </c>
      <c r="C32" s="467" t="s">
        <v>8</v>
      </c>
      <c r="D32" s="426"/>
      <c r="E32" s="474"/>
      <c r="F32" s="474"/>
      <c r="G32" s="474"/>
      <c r="H32" s="646" t="str">
        <f ca="1">OFFSET(Sprachen!A485,0,'Informazioni generali'!$B$4-1,1,1)</f>
        <v>Deve essere dedotto dalla produzione netta</v>
      </c>
      <c r="I32" s="646"/>
      <c r="J32" s="646"/>
      <c r="K32" s="646"/>
      <c r="L32" s="646"/>
      <c r="M32" s="679"/>
      <c r="N32" s="679"/>
      <c r="O32" s="679"/>
      <c r="P32" s="679"/>
      <c r="Q32" s="679"/>
      <c r="R32" s="679"/>
      <c r="S32" s="679"/>
      <c r="T32" s="679"/>
      <c r="U32" s="679"/>
      <c r="V32" s="346"/>
      <c r="W32" s="207"/>
      <c r="X32" s="346" t="s">
        <v>179</v>
      </c>
      <c r="Y32" s="475"/>
      <c r="AA32">
        <f t="shared" si="1"/>
        <v>15</v>
      </c>
    </row>
    <row r="33" spans="1:27" ht="27" customHeight="1" x14ac:dyDescent="0.25">
      <c r="A33" s="464" t="str">
        <f t="shared" ca="1" si="0"/>
        <v>IE8 / 16</v>
      </c>
      <c r="B33" s="465" t="str">
        <f ca="1">OFFSET(Sprachen!A387,0,'Informazioni generali'!$B$4-1,1,1)</f>
        <v>Produzione netta dell'anno 2024</v>
      </c>
      <c r="C33" s="467" t="s">
        <v>8</v>
      </c>
      <c r="D33" s="102">
        <f>D55</f>
        <v>0</v>
      </c>
      <c r="E33" s="241"/>
      <c r="F33" s="241"/>
      <c r="G33" s="241"/>
      <c r="H33" s="716" t="str">
        <f ca="1">OFFSET(Sprachen!A486,0,'Informazioni generali'!$B$4-1,1,1)</f>
        <v>Devono essere dedotti sia le perdite di rete che di trasformatore nonché il consumo proprio.</v>
      </c>
      <c r="I33" s="716"/>
      <c r="J33" s="716"/>
      <c r="K33" s="716"/>
      <c r="L33" s="716"/>
      <c r="M33" s="679"/>
      <c r="N33" s="679"/>
      <c r="O33" s="679"/>
      <c r="P33" s="679"/>
      <c r="Q33" s="679"/>
      <c r="R33" s="679"/>
      <c r="S33" s="679"/>
      <c r="T33" s="679"/>
      <c r="U33" s="679"/>
      <c r="V33" s="214"/>
      <c r="W33" s="209"/>
      <c r="X33" s="214"/>
      <c r="Y33" s="214"/>
      <c r="AA33">
        <f t="shared" si="1"/>
        <v>16</v>
      </c>
    </row>
    <row r="34" spans="1:27" ht="36" customHeight="1" x14ac:dyDescent="0.25">
      <c r="A34" s="464" t="str">
        <f t="shared" ca="1" si="0"/>
        <v>IE8 / 17a</v>
      </c>
      <c r="B34" s="473" t="str">
        <f ca="1">OFFSET(Sprachen!A388,0,'Informazioni generali'!$B$4-1,1,1)</f>
        <v>Cessione della sostituzione di accumulo di acqua / energia di scambio</v>
      </c>
      <c r="C34" s="467" t="s">
        <v>8</v>
      </c>
      <c r="D34" s="426"/>
      <c r="E34" s="474"/>
      <c r="F34" s="474"/>
      <c r="G34" s="474"/>
      <c r="H34" s="649" t="str">
        <f ca="1">OFFSET(Sprachen!A487,0,'Informazioni generali'!$B$4-1,1,1)</f>
        <v>Indicare tutte le quantità di energia. Se ci sono diverse quantità di energia, prego elencarle in dettaglio in A.5.xxx.7 e trasferire il totale</v>
      </c>
      <c r="I34" s="649"/>
      <c r="J34" s="649"/>
      <c r="K34" s="649"/>
      <c r="L34" s="649"/>
      <c r="M34" s="679"/>
      <c r="N34" s="679"/>
      <c r="O34" s="679"/>
      <c r="P34" s="679"/>
      <c r="Q34" s="679"/>
      <c r="R34" s="679"/>
      <c r="S34" s="679"/>
      <c r="T34" s="679"/>
      <c r="U34" s="679"/>
      <c r="V34" s="346"/>
      <c r="W34" s="207"/>
      <c r="X34" s="346" t="s">
        <v>179</v>
      </c>
      <c r="Y34" s="472" t="s">
        <v>179</v>
      </c>
      <c r="AA34" s="140" t="s">
        <v>923</v>
      </c>
    </row>
    <row r="35" spans="1:27" ht="37.5" x14ac:dyDescent="0.25">
      <c r="A35" s="464" t="str">
        <f t="shared" ca="1" si="0"/>
        <v>IE8 / 17b</v>
      </c>
      <c r="B35" s="476" t="str">
        <f ca="1">OFFSET(Sprachen!A389,0,'Informazioni generali'!$B$4-1,1,1)</f>
        <v>Fornitore / destinatario di energia di cessione della sostituzione di accumul di acqua / energia di scambio</v>
      </c>
      <c r="C35" s="105" t="s">
        <v>196</v>
      </c>
      <c r="D35" s="427"/>
      <c r="E35" s="477"/>
      <c r="F35" s="477"/>
      <c r="G35" s="477"/>
      <c r="H35" s="664" t="str">
        <f ca="1">OFFSET(Sprachen!A488,0,'Informazioni generali'!$B$4-1,1,1)</f>
        <v>Consegna da chi a chi?</v>
      </c>
      <c r="I35" s="664"/>
      <c r="J35" s="664"/>
      <c r="K35" s="664"/>
      <c r="L35" s="664"/>
      <c r="M35" s="679"/>
      <c r="N35" s="679"/>
      <c r="O35" s="679"/>
      <c r="P35" s="679"/>
      <c r="Q35" s="679"/>
      <c r="R35" s="679"/>
      <c r="S35" s="679"/>
      <c r="T35" s="679"/>
      <c r="U35" s="679"/>
      <c r="V35" s="346"/>
      <c r="W35" s="207"/>
      <c r="X35" s="346" t="s">
        <v>179</v>
      </c>
      <c r="Y35" s="472" t="s">
        <v>179</v>
      </c>
      <c r="AA35" s="140" t="s">
        <v>924</v>
      </c>
    </row>
    <row r="36" spans="1:27" ht="25" x14ac:dyDescent="0.25">
      <c r="A36" s="464" t="str">
        <f t="shared" ca="1" si="0"/>
        <v>IE8 / 19</v>
      </c>
      <c r="B36" s="476" t="str">
        <f ca="1">OFFSET(Sprachen!A390,0,'Informazioni generali'!$B$4-1,1,1)</f>
        <v>Energia annua a disposizione dei destinatari d'energia</v>
      </c>
      <c r="C36" s="467" t="s">
        <v>8</v>
      </c>
      <c r="D36" s="424">
        <f>-D34+D33</f>
        <v>0</v>
      </c>
      <c r="E36" s="241"/>
      <c r="F36" s="241"/>
      <c r="G36" s="241"/>
      <c r="H36" s="646"/>
      <c r="I36" s="646"/>
      <c r="J36" s="646"/>
      <c r="K36" s="646"/>
      <c r="L36" s="646"/>
      <c r="M36" s="679"/>
      <c r="N36" s="679"/>
      <c r="O36" s="679"/>
      <c r="P36" s="679"/>
      <c r="Q36" s="679"/>
      <c r="R36" s="679"/>
      <c r="S36" s="679"/>
      <c r="T36" s="679"/>
      <c r="U36" s="679"/>
      <c r="V36" s="214"/>
      <c r="W36" s="209"/>
      <c r="X36" s="214"/>
      <c r="Y36" s="214"/>
      <c r="AA36" s="461" t="s">
        <v>522</v>
      </c>
    </row>
    <row r="37" spans="1:27" ht="30.75" hidden="1" customHeight="1" x14ac:dyDescent="0.25">
      <c r="A37" s="464" t="str">
        <f t="shared" ca="1" si="0"/>
        <v>IE8 / 19-G</v>
      </c>
      <c r="B37" s="473" t="str">
        <f ca="1">OFFSET(Sprachen!A391,0,'Informazioni generali'!$B$4-1,1,1)</f>
        <v>Energia annua a disposizione dei destinatari d'energia</v>
      </c>
      <c r="C37" s="467" t="s">
        <v>8</v>
      </c>
      <c r="D37" s="281"/>
      <c r="E37" s="241"/>
      <c r="F37" s="241"/>
      <c r="G37" s="241"/>
      <c r="H37" s="649" t="str">
        <f ca="1">OFFSET(Sprachen!A489,0,'Informazioni generali'!$B$4-1,1,1)</f>
        <v>Cifra da inserire dalla posizione xxx / 19, comunicato dal rappresentante della centrale</v>
      </c>
      <c r="I37" s="649"/>
      <c r="J37" s="649"/>
      <c r="K37" s="649"/>
      <c r="L37" s="649"/>
      <c r="M37" s="679"/>
      <c r="N37" s="679"/>
      <c r="O37" s="679"/>
      <c r="P37" s="679"/>
      <c r="Q37" s="679"/>
      <c r="R37" s="679"/>
      <c r="S37" s="679"/>
      <c r="T37" s="679"/>
      <c r="U37" s="679"/>
      <c r="V37" s="214"/>
      <c r="W37" s="209"/>
      <c r="X37" s="214"/>
      <c r="Y37" s="214"/>
      <c r="AA37" s="461" t="s">
        <v>521</v>
      </c>
    </row>
    <row r="38" spans="1:27" ht="134.25" customHeight="1" x14ac:dyDescent="0.25">
      <c r="A38" s="464" t="str">
        <f t="shared" ca="1" si="0"/>
        <v>IE8 / 20</v>
      </c>
      <c r="B38" s="465" t="str">
        <f ca="1">OFFSET(Sprachen!A392,0,'Informazioni generali'!$B$4-1,1,1)</f>
        <v>Quote di proprietà</v>
      </c>
      <c r="C38" s="467"/>
      <c r="D38" s="393"/>
      <c r="E38" s="468"/>
      <c r="F38" s="468"/>
      <c r="G38" s="468"/>
      <c r="H38" s="715"/>
      <c r="I38" s="715"/>
      <c r="J38" s="715"/>
      <c r="K38" s="715"/>
      <c r="L38" s="715"/>
      <c r="M38" s="679"/>
      <c r="N38" s="679"/>
      <c r="O38" s="679"/>
      <c r="P38" s="679"/>
      <c r="Q38" s="679"/>
      <c r="R38" s="679"/>
      <c r="S38" s="679"/>
      <c r="T38" s="679"/>
      <c r="U38" s="679"/>
      <c r="V38" s="346"/>
      <c r="W38" s="207"/>
      <c r="X38" s="346" t="s">
        <v>179</v>
      </c>
      <c r="Y38" s="44"/>
      <c r="AA38">
        <v>20</v>
      </c>
    </row>
    <row r="39" spans="1:27" ht="32.25" customHeight="1" x14ac:dyDescent="0.25">
      <c r="A39" s="464" t="str">
        <f t="shared" ca="1" si="0"/>
        <v>IE8 / 21</v>
      </c>
      <c r="B39" s="465" t="str">
        <f ca="1">OFFSET(Sprachen!A393,0,'Informazioni generali'!$B$4-1,1,1)</f>
        <v>Ripartizione di energia spettante ai destinatari</v>
      </c>
      <c r="C39" s="467"/>
      <c r="D39" s="113"/>
      <c r="E39" s="468"/>
      <c r="F39" s="468"/>
      <c r="G39" s="468"/>
      <c r="H39" s="690" t="str">
        <f ca="1">OFFSET(Sprachen!A490,0,'Informazioni generali'!$B$4-1,1,1)</f>
        <v>Quota della fornitura d'energia dall'impianto; 
se vuoto = uguale alle quote di proprietà.</v>
      </c>
      <c r="I39" s="690"/>
      <c r="J39" s="690"/>
      <c r="K39" s="690"/>
      <c r="L39" s="690"/>
      <c r="M39" s="679"/>
      <c r="N39" s="679"/>
      <c r="O39" s="679"/>
      <c r="P39" s="679"/>
      <c r="Q39" s="679"/>
      <c r="R39" s="679"/>
      <c r="S39" s="679"/>
      <c r="T39" s="679"/>
      <c r="U39" s="679"/>
      <c r="V39" s="346"/>
      <c r="W39" s="207"/>
      <c r="X39" s="346" t="s">
        <v>179</v>
      </c>
      <c r="Y39" s="44"/>
      <c r="AA39">
        <f t="shared" si="1"/>
        <v>21</v>
      </c>
    </row>
    <row r="40" spans="1:27" x14ac:dyDescent="0.25">
      <c r="A40" s="464" t="str">
        <f t="shared" ca="1" si="0"/>
        <v>IE8 / 22</v>
      </c>
      <c r="B40" s="159" t="str">
        <f ca="1">OFFSET(Sprachen!A394,0,'Informazioni generali'!$B$4-1,1,1)</f>
        <v>Quota d'energia del richiedente</v>
      </c>
      <c r="C40" s="467" t="s">
        <v>4</v>
      </c>
      <c r="D40" s="351"/>
      <c r="E40" s="478"/>
      <c r="F40" s="478"/>
      <c r="G40" s="478"/>
      <c r="H40" s="646"/>
      <c r="I40" s="646"/>
      <c r="J40" s="646"/>
      <c r="K40" s="646"/>
      <c r="L40" s="646"/>
      <c r="M40" s="679"/>
      <c r="N40" s="679"/>
      <c r="O40" s="679"/>
      <c r="P40" s="679"/>
      <c r="Q40" s="679"/>
      <c r="R40" s="679"/>
      <c r="S40" s="679"/>
      <c r="T40" s="679"/>
      <c r="U40" s="679"/>
      <c r="V40" s="346"/>
      <c r="W40" s="207"/>
      <c r="X40" s="346" t="s">
        <v>179</v>
      </c>
      <c r="Y40" s="44"/>
      <c r="AA40">
        <f t="shared" si="1"/>
        <v>22</v>
      </c>
    </row>
    <row r="41" spans="1:27" x14ac:dyDescent="0.25">
      <c r="A41" s="464" t="str">
        <f t="shared" ca="1" si="0"/>
        <v>IE8 / 23</v>
      </c>
      <c r="B41" s="159" t="str">
        <f ca="1">OFFSET(Sprachen!A395,0,'Informazioni generali'!$B$4-1,1,1)</f>
        <v>Energia annua quota del richiedente</v>
      </c>
      <c r="C41" s="467" t="s">
        <v>8</v>
      </c>
      <c r="D41" s="103">
        <f>IF(D5="Ja/Oui/Si",D36*D40,D37*D40)</f>
        <v>0</v>
      </c>
      <c r="E41" s="242"/>
      <c r="F41" s="242"/>
      <c r="G41" s="242"/>
      <c r="H41" s="646"/>
      <c r="I41" s="646"/>
      <c r="J41" s="646"/>
      <c r="K41" s="646"/>
      <c r="L41" s="646"/>
      <c r="M41" s="679"/>
      <c r="N41" s="679"/>
      <c r="O41" s="679"/>
      <c r="P41" s="679"/>
      <c r="Q41" s="679"/>
      <c r="R41" s="679"/>
      <c r="S41" s="679"/>
      <c r="T41" s="679"/>
      <c r="U41" s="679"/>
      <c r="V41" s="346"/>
      <c r="W41" s="207"/>
      <c r="X41" s="346" t="s">
        <v>179</v>
      </c>
      <c r="Y41" s="44"/>
      <c r="AA41">
        <v>23</v>
      </c>
    </row>
    <row r="42" spans="1:27" ht="37.5" customHeight="1" x14ac:dyDescent="0.25">
      <c r="A42" s="464" t="str">
        <f t="shared" ca="1" si="0"/>
        <v>IE8 / 24</v>
      </c>
      <c r="B42" s="465" t="str">
        <f ca="1">OFFSET(Sprachen!A396,0,'Informazioni generali'!$B$4-1,1,1)</f>
        <v>Rapporto tra richiedente e impianto</v>
      </c>
      <c r="C42" s="467"/>
      <c r="D42" s="114"/>
      <c r="E42" s="479"/>
      <c r="F42" s="479"/>
      <c r="G42" s="479"/>
      <c r="H42" s="649" t="str">
        <f ca="1">OFFSET(Sprachen!A491,0,'Informazioni generali'!$B$4-1,1,1)</f>
        <v>Includere il contratto di accettazione e la conferma dell'assunzione die rischi da parte del gestore e del proprietario / partner nell'allegato</v>
      </c>
      <c r="I42" s="649"/>
      <c r="J42" s="649"/>
      <c r="K42" s="649"/>
      <c r="L42" s="649"/>
      <c r="M42" s="679"/>
      <c r="N42" s="679"/>
      <c r="O42" s="679"/>
      <c r="P42" s="679"/>
      <c r="Q42" s="679"/>
      <c r="R42" s="679"/>
      <c r="S42" s="679"/>
      <c r="T42" s="679"/>
      <c r="U42" s="679"/>
      <c r="V42" s="346"/>
      <c r="W42" s="207"/>
      <c r="X42" s="346" t="s">
        <v>179</v>
      </c>
      <c r="Y42" s="480"/>
      <c r="AA42">
        <v>24</v>
      </c>
    </row>
    <row r="43" spans="1:27" ht="30.75" customHeight="1" x14ac:dyDescent="0.25">
      <c r="A43" s="464" t="str">
        <f t="shared" ca="1" si="0"/>
        <v>IE8 / 25</v>
      </c>
      <c r="B43" s="465" t="str">
        <f ca="1">OFFSET(Sprachen!A397,0,'Informazioni generali'!$B$4-1,1,1)</f>
        <v>Periodo d'esercizio</v>
      </c>
      <c r="C43" s="467"/>
      <c r="D43" s="104" t="str">
        <f ca="1">C119</f>
        <v/>
      </c>
      <c r="E43" s="243"/>
      <c r="F43" s="243"/>
      <c r="G43" s="243"/>
      <c r="H43" s="649" t="str">
        <f ca="1">OFFSET(Sprachen!A492,0,'Informazioni generali'!$B$4-1,1,1)</f>
        <v>Possibili soltanto anno civile o anno idrologico (1° ottobre – 30 settembre), per tutte le centrali stesso parametro.</v>
      </c>
      <c r="I43" s="649"/>
      <c r="J43" s="649"/>
      <c r="K43" s="649"/>
      <c r="L43" s="649"/>
      <c r="M43" s="679"/>
      <c r="N43" s="679"/>
      <c r="O43" s="679"/>
      <c r="P43" s="679"/>
      <c r="Q43" s="679"/>
      <c r="R43" s="679"/>
      <c r="S43" s="679"/>
      <c r="T43" s="679"/>
      <c r="U43" s="679"/>
      <c r="V43" s="346"/>
      <c r="W43" s="207"/>
      <c r="X43" s="346" t="s">
        <v>179</v>
      </c>
      <c r="Y43" s="480"/>
      <c r="AA43">
        <f t="shared" si="1"/>
        <v>25</v>
      </c>
    </row>
    <row r="44" spans="1:27" x14ac:dyDescent="0.25">
      <c r="A44" s="464" t="str">
        <f t="shared" ca="1" si="0"/>
        <v>IE8 / 26</v>
      </c>
      <c r="B44" s="159" t="str">
        <f ca="1">OFFSET(Sprachen!A398,0,'Informazioni generali'!$B$4-1,1,1)</f>
        <v>Data approvazione bilancio separato impianto</v>
      </c>
      <c r="C44" s="467"/>
      <c r="D44" s="115"/>
      <c r="E44" s="481"/>
      <c r="F44" s="481"/>
      <c r="G44" s="481"/>
      <c r="H44" s="664" t="str">
        <f ca="1">OFFSET(Sprachen!A493,0,'Informazioni generali'!$B$4-1,1,1)</f>
        <v>Allegare bilancio separato dell'impianto.</v>
      </c>
      <c r="I44" s="664"/>
      <c r="J44" s="664"/>
      <c r="K44" s="664"/>
      <c r="L44" s="664"/>
      <c r="M44" s="679"/>
      <c r="N44" s="679"/>
      <c r="O44" s="679"/>
      <c r="P44" s="679"/>
      <c r="Q44" s="679"/>
      <c r="R44" s="679"/>
      <c r="S44" s="679"/>
      <c r="T44" s="679"/>
      <c r="U44" s="679"/>
      <c r="V44" s="346"/>
      <c r="W44" s="207"/>
      <c r="X44" s="346" t="s">
        <v>179</v>
      </c>
      <c r="Y44" s="44"/>
      <c r="AA44">
        <f t="shared" si="1"/>
        <v>26</v>
      </c>
    </row>
    <row r="45" spans="1:27" x14ac:dyDescent="0.25">
      <c r="A45" s="464" t="str">
        <f t="shared" ca="1" si="0"/>
        <v>IE8 / 27</v>
      </c>
      <c r="B45" s="159" t="str">
        <f ca="1">OFFSET(Sprachen!A399,0,'Informazioni generali'!$B$4-1,1,1)</f>
        <v>Norma contabile</v>
      </c>
      <c r="C45" s="457"/>
      <c r="D45" s="352"/>
      <c r="E45" s="482"/>
      <c r="F45" s="482"/>
      <c r="G45" s="482"/>
      <c r="H45" s="686"/>
      <c r="I45" s="686"/>
      <c r="J45" s="686"/>
      <c r="K45" s="686"/>
      <c r="L45" s="686"/>
      <c r="M45" s="679"/>
      <c r="N45" s="679"/>
      <c r="O45" s="679"/>
      <c r="P45" s="679"/>
      <c r="Q45" s="679"/>
      <c r="R45" s="679"/>
      <c r="S45" s="679"/>
      <c r="T45" s="679"/>
      <c r="U45" s="679"/>
      <c r="V45" s="346"/>
      <c r="W45" s="207"/>
      <c r="X45" s="346" t="s">
        <v>179</v>
      </c>
      <c r="Y45" s="44"/>
      <c r="AA45">
        <f t="shared" si="1"/>
        <v>27</v>
      </c>
    </row>
    <row r="46" spans="1:27" ht="15.5" x14ac:dyDescent="0.35">
      <c r="A46" s="483"/>
      <c r="B46" s="484"/>
      <c r="C46" s="484"/>
      <c r="D46" s="484"/>
      <c r="E46" s="484"/>
      <c r="F46" s="484"/>
      <c r="G46" s="484"/>
      <c r="H46" s="484"/>
      <c r="I46" s="484"/>
      <c r="J46" s="484"/>
      <c r="K46" s="484"/>
      <c r="L46" s="484"/>
      <c r="M46" s="484"/>
      <c r="N46" s="484"/>
      <c r="O46" s="484"/>
      <c r="P46" s="484"/>
      <c r="Q46" s="484"/>
      <c r="R46" s="484"/>
      <c r="S46" s="484"/>
      <c r="T46" s="484"/>
      <c r="U46" s="484"/>
      <c r="V46" s="484"/>
      <c r="W46" s="485"/>
      <c r="X46" s="484"/>
      <c r="Y46" s="484"/>
      <c r="Z46" s="486"/>
    </row>
    <row r="47" spans="1:27" ht="26" x14ac:dyDescent="0.25">
      <c r="A47" s="464"/>
      <c r="B47" s="487" t="str">
        <f ca="1">OFFSET(Sprachen!A400,0,'Informazioni generali'!$B$4-1,1,1)</f>
        <v>A2. Dati delle centrali</v>
      </c>
      <c r="C47" s="467"/>
      <c r="D47" s="467"/>
      <c r="E47" s="468"/>
      <c r="F47" s="468"/>
      <c r="G47" s="468"/>
      <c r="H47" s="105" t="str">
        <f ca="1">OFFSET(Sprachen!A336,0,'Informazioni generali'!$B$4-1,1,1)</f>
        <v>Centrale 1</v>
      </c>
      <c r="I47" s="105" t="str">
        <f ca="1">OFFSET(Sprachen!A337,0,'Informazioni generali'!$B$4-1,1,1)</f>
        <v>Centrale 2</v>
      </c>
      <c r="J47" s="105" t="str">
        <f ca="1">OFFSET(Sprachen!A338,0,'Informazioni generali'!$B$4-1,1,1)</f>
        <v>Centrale 3</v>
      </c>
      <c r="K47" s="105" t="str">
        <f ca="1">OFFSET(Sprachen!A339,0,'Informazioni generali'!$B$4-1,1,1)</f>
        <v>Centrale 4</v>
      </c>
      <c r="L47" s="105" t="str">
        <f ca="1">OFFSET(Sprachen!A340,0,'Informazioni generali'!$B$4-1,1,1)</f>
        <v>Centrale 5</v>
      </c>
      <c r="M47" s="105" t="str">
        <f ca="1">OFFSET(Sprachen!A341,0,'Informazioni generali'!$B$4-1,1,1)</f>
        <v>Centrale 6</v>
      </c>
      <c r="N47" s="105" t="str">
        <f ca="1">OFFSET(Sprachen!A342,0,'Informazioni generali'!$B$4-1,1,1)</f>
        <v>Centrale 7</v>
      </c>
      <c r="O47" s="105" t="str">
        <f ca="1">OFFSET(Sprachen!A343,0,'Informazioni generali'!$B$4-1,1,1)</f>
        <v>Centrale 8</v>
      </c>
      <c r="P47" s="105" t="str">
        <f ca="1">OFFSET(Sprachen!A344,0,'Informazioni generali'!$B$4-1,1,1)</f>
        <v>Centrale 9</v>
      </c>
      <c r="Q47" s="105" t="str">
        <f ca="1">OFFSET(Sprachen!A345,0,'Informazioni generali'!$B$4-1,1,1)</f>
        <v>Centrale 10</v>
      </c>
      <c r="R47" s="713" t="str">
        <f ca="1">H12</f>
        <v>Commenti UFE</v>
      </c>
      <c r="S47" s="714"/>
      <c r="T47" s="452" t="str">
        <f ca="1">M12</f>
        <v>Commenti richiedente</v>
      </c>
      <c r="U47" s="453"/>
      <c r="V47" s="454" t="str">
        <f ca="1">V12</f>
        <v>Esame plausiblità</v>
      </c>
      <c r="W47" s="454" t="str">
        <f ca="1">W12</f>
        <v>Osservazioni plausibilità</v>
      </c>
      <c r="X47" s="454" t="str">
        <f ca="1">X12</f>
        <v>Esame materiale</v>
      </c>
      <c r="Y47" s="454" t="str">
        <f ca="1">Y12</f>
        <v>Commenti esame materiale</v>
      </c>
      <c r="Z47" s="486"/>
    </row>
    <row r="48" spans="1:27" ht="81.75" customHeight="1" x14ac:dyDescent="0.25">
      <c r="A48" s="464" t="str">
        <f t="shared" ref="A48:A59" ca="1" si="2">CONCATENATE($A$2," / ",AA48)</f>
        <v>IE8 / 28</v>
      </c>
      <c r="B48" s="106" t="str">
        <f ca="1">OFFSET(Sprachen!A401,0,'Informazioni generali'!$B$4-1,1,1)</f>
        <v>Nome della centrale (o impianto singolo conformemente all'art.88 OPEn)</v>
      </c>
      <c r="C48" s="467"/>
      <c r="D48" s="488"/>
      <c r="E48" s="468"/>
      <c r="F48" s="468"/>
      <c r="G48" s="468"/>
      <c r="H48" s="489" t="str">
        <f ca="1">IFERROR(IF($D$5="Nein","-",VLOOKUP(H$47,Input_prod_e!$A$10:$AA$19,HLOOKUP($A$2,Input_prod_e!$C$5:$AS$6,2,FALSE)+2,FALSE)),"")</f>
        <v/>
      </c>
      <c r="I48" s="489" t="str">
        <f ca="1">IFERROR(IF($D$5="Nein","-",VLOOKUP(I$47,Input_prod_e!$A$10:$AA$19,HLOOKUP($A$2,Input_prod_e!$C$5:$AS$6,2,FALSE)+2,FALSE)),"")</f>
        <v/>
      </c>
      <c r="J48" s="489" t="str">
        <f ca="1">IFERROR(IF($D$5="Nein","-",VLOOKUP(J$47,Input_prod_e!$A$10:$AA$19,HLOOKUP($A$2,Input_prod_e!$C$5:$AS$6,2,FALSE)+2,FALSE)),"")</f>
        <v/>
      </c>
      <c r="K48" s="489" t="str">
        <f ca="1">IFERROR(IF($D$5="Nein","-",VLOOKUP(K$47,Input_prod_e!$A$10:$AA$19,HLOOKUP($A$2,Input_prod_e!$C$5:$AS$6,2,FALSE)+2,FALSE)),"")</f>
        <v/>
      </c>
      <c r="L48" s="489" t="str">
        <f ca="1">IFERROR(IF($D$5="Nein","-",VLOOKUP(L$47,Input_prod_e!$A$10:$AA$19,HLOOKUP($A$2,Input_prod_e!$C$5:$AS$6,2,FALSE)+2,FALSE)),"")</f>
        <v/>
      </c>
      <c r="M48" s="489" t="str">
        <f ca="1">IFERROR(IF($D$5="Nein","-",VLOOKUP(M$47,Input_prod_e!$A$10:$AA$19,HLOOKUP($A$2,Input_prod_e!$C$5:$AS$6,2,FALSE)+2,FALSE)),"")</f>
        <v/>
      </c>
      <c r="N48" s="489" t="str">
        <f ca="1">IFERROR(IF($D$5="Nein","-",VLOOKUP(N$47,Input_prod_e!$A$10:$AA$19,HLOOKUP($A$2,Input_prod_e!$C$5:$AS$6,2,FALSE)+2,FALSE)),"")</f>
        <v/>
      </c>
      <c r="O48" s="489" t="str">
        <f ca="1">IFERROR(IF($D$5="Nein","-",VLOOKUP(O$47,Input_prod_e!$A$10:$AA$19,HLOOKUP($A$2,Input_prod_e!$C$5:$AS$6,2,FALSE)+2,FALSE)),"")</f>
        <v/>
      </c>
      <c r="P48" s="489" t="str">
        <f ca="1">IFERROR(IF($D$5="Nein","-",VLOOKUP(P$47,Input_prod_e!$A$10:$AA$19,HLOOKUP($A$2,Input_prod_e!$C$5:$AS$6,2,FALSE)+2,FALSE)),"")</f>
        <v/>
      </c>
      <c r="Q48" s="489" t="str">
        <f ca="1">IFERROR(IF($D$5="Nein","-",VLOOKUP(Q$47,Input_prod_e!$A$10:$AA$19,HLOOKUP($A$2,Input_prod_e!$C$5:$AS$6,2,FALSE)+2,FALSE)),"")</f>
        <v/>
      </c>
      <c r="R48" s="567" t="str">
        <f ca="1">OFFSET(Sprachen!A496,0,'Informazioni generali'!$B$4-1,1,1)</f>
        <v>Allegare alla domanda contratto che attesta il diritto di utilizzazione.
Qualora né concessione né diritto acquisito, specificare nei commenti.</v>
      </c>
      <c r="S48" s="568"/>
      <c r="T48" s="675"/>
      <c r="U48" s="676"/>
      <c r="V48" s="346"/>
      <c r="W48" s="207"/>
      <c r="X48" s="346" t="s">
        <v>179</v>
      </c>
      <c r="Y48" s="44"/>
      <c r="Z48" s="486"/>
      <c r="AA48">
        <f>+AA45+1</f>
        <v>28</v>
      </c>
    </row>
    <row r="49" spans="1:27" x14ac:dyDescent="0.25">
      <c r="A49" s="464" t="str">
        <f t="shared" ca="1" si="2"/>
        <v>IE8 / 29</v>
      </c>
      <c r="B49" s="98" t="str">
        <f ca="1">OFFSET(Sprachen!A402,0,'Informazioni generali'!$B$4-1,1,1)</f>
        <v>N. centrale sulla WASTA</v>
      </c>
      <c r="C49" s="467"/>
      <c r="D49" s="488"/>
      <c r="E49" s="468"/>
      <c r="F49" s="468"/>
      <c r="G49" s="468"/>
      <c r="H49" s="113"/>
      <c r="I49" s="113"/>
      <c r="J49" s="113"/>
      <c r="K49" s="113"/>
      <c r="L49" s="113"/>
      <c r="M49" s="113"/>
      <c r="N49" s="353"/>
      <c r="O49" s="353"/>
      <c r="P49" s="353"/>
      <c r="Q49" s="353"/>
      <c r="R49" s="678"/>
      <c r="S49" s="659"/>
      <c r="T49" s="675"/>
      <c r="U49" s="676"/>
      <c r="V49" s="346"/>
      <c r="W49" s="207"/>
      <c r="X49" s="346" t="s">
        <v>179</v>
      </c>
      <c r="Y49" s="44"/>
      <c r="Z49" s="486"/>
      <c r="AA49">
        <f>+AA48+1</f>
        <v>29</v>
      </c>
    </row>
    <row r="50" spans="1:27" ht="25" x14ac:dyDescent="0.25">
      <c r="A50" s="464" t="str">
        <f t="shared" ca="1" si="2"/>
        <v>IE8 / 30</v>
      </c>
      <c r="B50" s="98" t="str">
        <f ca="1">OFFSET(Sprachen!A403,0,'Informazioni generali'!$B$4-1,1,1)</f>
        <v>Collegamento sul piano idraulico e ottimizzazione congiunta disponibili</v>
      </c>
      <c r="C50" s="467" t="str">
        <f ca="1">OFFSET(Sprachen!A404,0,'Informazioni generali'!$B$4-1,1,1)</f>
        <v>[Si/No]</v>
      </c>
      <c r="D50" s="490"/>
      <c r="E50" s="491"/>
      <c r="F50" s="491"/>
      <c r="G50" s="491"/>
      <c r="H50" s="354"/>
      <c r="I50" s="354"/>
      <c r="J50" s="354"/>
      <c r="K50" s="354"/>
      <c r="L50" s="354"/>
      <c r="M50" s="354"/>
      <c r="N50" s="354"/>
      <c r="O50" s="354"/>
      <c r="P50" s="354"/>
      <c r="Q50" s="354"/>
      <c r="R50" s="687" t="str">
        <f ca="1">OFFSET(Sprachen!A497,0,'Informazioni generali'!$B$4-1,1,1)</f>
        <v>Allegare planimetria dell'impianto</v>
      </c>
      <c r="S50" s="688"/>
      <c r="T50" s="675"/>
      <c r="U50" s="676"/>
      <c r="V50" s="346"/>
      <c r="W50" s="207"/>
      <c r="X50" s="346" t="s">
        <v>179</v>
      </c>
      <c r="Y50" s="492"/>
      <c r="Z50" s="486"/>
      <c r="AA50">
        <f t="shared" ref="AA50:AA57" si="3">+AA49+1</f>
        <v>30</v>
      </c>
    </row>
    <row r="51" spans="1:27" x14ac:dyDescent="0.25">
      <c r="A51" s="464" t="str">
        <f t="shared" ca="1" si="2"/>
        <v>IE8 / 31</v>
      </c>
      <c r="B51" s="98" t="str">
        <f ca="1">OFFSET(Sprachen!A405,0,'Informazioni generali'!$B$4-1,1,1)</f>
        <v>Potenza meccanica lorda media</v>
      </c>
      <c r="C51" s="467" t="s">
        <v>6</v>
      </c>
      <c r="D51" s="101">
        <f>SUMIF($H$50:$Q$50,"Ja",H51:Q51)+SUMIF($H$50:$Q$50,"Oui",H51:Q51)+SUMIF($H$50:$Q$50,"Si",H51:Q51)</f>
        <v>0</v>
      </c>
      <c r="E51" s="240"/>
      <c r="F51" s="240"/>
      <c r="G51" s="240"/>
      <c r="H51" s="428"/>
      <c r="I51" s="428"/>
      <c r="J51" s="428"/>
      <c r="K51" s="428"/>
      <c r="L51" s="428"/>
      <c r="M51" s="428"/>
      <c r="N51" s="428"/>
      <c r="O51" s="428"/>
      <c r="P51" s="428"/>
      <c r="Q51" s="428"/>
      <c r="R51" s="678"/>
      <c r="S51" s="659"/>
      <c r="T51" s="675"/>
      <c r="U51" s="676"/>
      <c r="V51" s="346"/>
      <c r="W51" s="207"/>
      <c r="X51" s="346" t="s">
        <v>179</v>
      </c>
      <c r="Y51" s="492" t="s">
        <v>179</v>
      </c>
      <c r="Z51" s="486"/>
      <c r="AA51">
        <f t="shared" si="3"/>
        <v>31</v>
      </c>
    </row>
    <row r="52" spans="1:27" x14ac:dyDescent="0.25">
      <c r="A52" s="464" t="str">
        <f t="shared" ca="1" si="2"/>
        <v>IE8 / 32</v>
      </c>
      <c r="B52" s="98" t="str">
        <f ca="1">OFFSET(Sprachen!A406,0,'Informazioni generali'!$B$4-1,1,1)</f>
        <v>Potenza installata delle turbine</v>
      </c>
      <c r="C52" s="467" t="s">
        <v>6</v>
      </c>
      <c r="D52" s="101">
        <f>SUMIF($H$50:$Q$50,"Ja",H52:Q52)+SUMIF($H$50:$Q$50,"Oui",H52:Q52)+SUMIF($H$50:$Q$50,"Si",H52:Q52)</f>
        <v>0</v>
      </c>
      <c r="E52" s="240"/>
      <c r="F52" s="240"/>
      <c r="G52" s="240"/>
      <c r="H52" s="428"/>
      <c r="I52" s="428"/>
      <c r="J52" s="428"/>
      <c r="K52" s="428"/>
      <c r="L52" s="428"/>
      <c r="M52" s="428"/>
      <c r="N52" s="428"/>
      <c r="O52" s="428"/>
      <c r="P52" s="428"/>
      <c r="Q52" s="428"/>
      <c r="R52" s="678"/>
      <c r="S52" s="659"/>
      <c r="T52" s="675"/>
      <c r="U52" s="676"/>
      <c r="V52" s="346"/>
      <c r="W52" s="207"/>
      <c r="X52" s="346" t="s">
        <v>179</v>
      </c>
      <c r="Y52" s="44"/>
      <c r="Z52" s="486"/>
      <c r="AA52">
        <f t="shared" si="3"/>
        <v>32</v>
      </c>
    </row>
    <row r="53" spans="1:27" x14ac:dyDescent="0.25">
      <c r="A53" s="464" t="str">
        <f t="shared" ca="1" si="2"/>
        <v>IE8 / 33</v>
      </c>
      <c r="B53" s="98" t="str">
        <f ca="1">OFFSET(Sprachen!A407,0,'Informazioni generali'!$B$4-1,1,1)</f>
        <v>Potenza massima erogata dal generatore</v>
      </c>
      <c r="C53" s="467" t="s">
        <v>6</v>
      </c>
      <c r="D53" s="101">
        <f>SUMIF($H$50:$Q$50,"Ja",H53:Q53)+SUMIF($H$50:$Q$50,"Oui",H53:Q53)+SUMIF($H$50:$Q$50,"Si",H53:Q53)</f>
        <v>0</v>
      </c>
      <c r="E53" s="240"/>
      <c r="F53" s="240"/>
      <c r="G53" s="240"/>
      <c r="H53" s="428"/>
      <c r="I53" s="428"/>
      <c r="J53" s="428"/>
      <c r="K53" s="428"/>
      <c r="L53" s="428"/>
      <c r="M53" s="428"/>
      <c r="N53" s="428"/>
      <c r="O53" s="428"/>
      <c r="P53" s="428"/>
      <c r="Q53" s="428"/>
      <c r="R53" s="678"/>
      <c r="S53" s="659"/>
      <c r="T53" s="675"/>
      <c r="U53" s="676"/>
      <c r="V53" s="346"/>
      <c r="W53" s="207"/>
      <c r="X53" s="346" t="s">
        <v>179</v>
      </c>
      <c r="Y53" s="44"/>
      <c r="Z53" s="486"/>
      <c r="AA53">
        <f t="shared" si="3"/>
        <v>33</v>
      </c>
    </row>
    <row r="54" spans="1:27" ht="31.5" customHeight="1" x14ac:dyDescent="0.25">
      <c r="A54" s="464" t="str">
        <f t="shared" ca="1" si="2"/>
        <v>IE8 / 34</v>
      </c>
      <c r="B54" s="98" t="str">
        <f ca="1">OFFSET(Sprachen!A408,0,'Informazioni generali'!$B$4-1,1,1)</f>
        <v>Produzione netta di tutte le centrali</v>
      </c>
      <c r="C54" s="467" t="s">
        <v>8</v>
      </c>
      <c r="D54" s="102">
        <f ca="1">IFERROR(SUM(H54:Q54),"")</f>
        <v>0</v>
      </c>
      <c r="E54" s="244"/>
      <c r="F54" s="244"/>
      <c r="G54" s="244"/>
      <c r="H54" s="108" t="str">
        <f ca="1">IFERROR(IF($D$5="Nein/Non/No","-",VLOOKUP(H$47,Input_prod_e!$A$21:$AA$30,HLOOKUP($A$2,Input_prod_e!$C$5:$AS$6,2,FALSE)+2,FALSE)),"")</f>
        <v/>
      </c>
      <c r="I54" s="108" t="str">
        <f ca="1">IFERROR(IF($D$5="Nein/Non/No","-",VLOOKUP(I$47,Input_prod_e!$A$21:$AA$30,HLOOKUP($A$2,Input_prod_e!$C$5:$AS$6,2,FALSE)+2,FALSE)),"")</f>
        <v/>
      </c>
      <c r="J54" s="108" t="str">
        <f ca="1">IFERROR(IF($D$5="Nein/Non/No","-",VLOOKUP(J$47,Input_prod_e!$A$21:$AA$30,HLOOKUP($A$2,Input_prod_e!$C$5:$AS$6,2,FALSE)+2,FALSE)),"")</f>
        <v/>
      </c>
      <c r="K54" s="108" t="str">
        <f ca="1">IFERROR(IF($D$5="Nein/Non/No","-",VLOOKUP(K$47,Input_prod_e!$A$21:$AA$30,HLOOKUP($A$2,Input_prod_e!$C$5:$AS$6,2,FALSE)+2,FALSE)),"")</f>
        <v/>
      </c>
      <c r="L54" s="108" t="str">
        <f ca="1">IFERROR(IF($D$5="Nein/Non/No","-",VLOOKUP(L$47,Input_prod_e!$A$21:$AA$30,HLOOKUP($A$2,Input_prod_e!$C$5:$AS$6,2,FALSE)+2,FALSE)),"")</f>
        <v/>
      </c>
      <c r="M54" s="108" t="str">
        <f ca="1">IFERROR(IF($D$5="Nein/Non/No","-",VLOOKUP(M$47,Input_prod_e!$A$21:$AA$30,HLOOKUP($A$2,Input_prod_e!$C$5:$AS$6,2,FALSE)+2,FALSE)),"")</f>
        <v/>
      </c>
      <c r="N54" s="108" t="str">
        <f ca="1">IFERROR(IF($D$5="Nein/Non/No","-",VLOOKUP(N$47,Input_prod_e!$A$21:$AA$30,HLOOKUP($A$2,Input_prod_e!$C$5:$AS$6,2,FALSE)+2,FALSE)),"")</f>
        <v/>
      </c>
      <c r="O54" s="108" t="str">
        <f ca="1">IFERROR(IF($D$5="Nein/Non/No","-",VLOOKUP(O$47,Input_prod_e!$A$21:$AA$30,HLOOKUP($A$2,Input_prod_e!$C$5:$AS$6,2,FALSE)+2,FALSE)),"")</f>
        <v/>
      </c>
      <c r="P54" s="108" t="str">
        <f ca="1">IFERROR(IF($D$5="Nein/Non/No","-",VLOOKUP(P$47,Input_prod_e!$A$21:$AA$30,HLOOKUP($A$2,Input_prod_e!$C$5:$AS$6,2,FALSE)+2,FALSE)),"")</f>
        <v/>
      </c>
      <c r="Q54" s="108" t="str">
        <f ca="1">IFERROR(IF($D$5="Nein/Non/No","-",VLOOKUP(Q$47,Input_prod_e!$A$21:$AA$30,HLOOKUP($A$2,Input_prod_e!$C$5:$AS$6,2,FALSE)+2,FALSE)),"")</f>
        <v/>
      </c>
      <c r="R54" s="574" t="str">
        <f ca="1">OFFSET(Sprachen!A498,0,'Informazioni generali'!$B$4-1,1,1)</f>
        <v>Prendere in considerazione soltanto gli impianti con collegamento sul piano idraulico e ottimizzati congiuntamente</v>
      </c>
      <c r="S54" s="576"/>
      <c r="T54" s="586"/>
      <c r="U54" s="586"/>
      <c r="V54" s="493"/>
      <c r="W54" s="209"/>
      <c r="X54" s="493"/>
      <c r="Y54" s="494"/>
      <c r="Z54" s="486"/>
      <c r="AA54">
        <f t="shared" si="3"/>
        <v>34</v>
      </c>
    </row>
    <row r="55" spans="1:27" ht="31.5" customHeight="1" x14ac:dyDescent="0.25">
      <c r="A55" s="464" t="str">
        <f t="shared" ca="1" si="2"/>
        <v>IE8 / 35</v>
      </c>
      <c r="B55" s="98" t="str">
        <f ca="1">OFFSET(Sprachen!A409,0,'Informazioni generali'!$B$4-1,1,1)</f>
        <v>Produzione netta degli impianti con collegamento sul piano idraulico e ottimizzati congiuntamente</v>
      </c>
      <c r="C55" s="467" t="s">
        <v>8</v>
      </c>
      <c r="D55" s="102">
        <f>SUM(H55:Q55)</f>
        <v>0</v>
      </c>
      <c r="E55" s="244"/>
      <c r="F55" s="244"/>
      <c r="G55" s="244"/>
      <c r="H55" s="108">
        <f>+IF(H50="Ja",H54,0)+IF(H50="Oui",H54,0)+IF(H50="Si",H54,0)</f>
        <v>0</v>
      </c>
      <c r="I55" s="108">
        <f t="shared" ref="I55:Q55" si="4">+IF(I50="Ja",I54,0)+IF(I50="Oui",I54,0)+IF(I50="Si",I54,0)</f>
        <v>0</v>
      </c>
      <c r="J55" s="108">
        <f t="shared" si="4"/>
        <v>0</v>
      </c>
      <c r="K55" s="108">
        <f t="shared" si="4"/>
        <v>0</v>
      </c>
      <c r="L55" s="108">
        <f t="shared" si="4"/>
        <v>0</v>
      </c>
      <c r="M55" s="108">
        <f t="shared" si="4"/>
        <v>0</v>
      </c>
      <c r="N55" s="108">
        <f t="shared" si="4"/>
        <v>0</v>
      </c>
      <c r="O55" s="108">
        <f t="shared" si="4"/>
        <v>0</v>
      </c>
      <c r="P55" s="108">
        <f t="shared" si="4"/>
        <v>0</v>
      </c>
      <c r="Q55" s="108">
        <f t="shared" si="4"/>
        <v>0</v>
      </c>
      <c r="R55" s="570"/>
      <c r="S55" s="572"/>
      <c r="T55" s="586"/>
      <c r="U55" s="586"/>
      <c r="V55" s="493"/>
      <c r="W55" s="209"/>
      <c r="X55" s="493"/>
      <c r="Y55" s="494"/>
      <c r="Z55" s="486"/>
      <c r="AA55">
        <f t="shared" si="3"/>
        <v>35</v>
      </c>
    </row>
    <row r="56" spans="1:27" x14ac:dyDescent="0.25">
      <c r="A56" s="464" t="str">
        <f t="shared" ca="1" si="2"/>
        <v>IE8 / 36</v>
      </c>
      <c r="B56" s="98" t="str">
        <f ca="1">OFFSET(Sprachen!A410,0,'Informazioni generali'!$B$4-1,1,1)</f>
        <v>Diritto a RU/RIC</v>
      </c>
      <c r="C56" s="467" t="str">
        <f ca="1">OFFSET(Sprachen!A404,0,'Informazioni generali'!$B$4-1,1,1)</f>
        <v>[Si/No]</v>
      </c>
      <c r="D56" s="495">
        <f>IF(COUNTIF(H56:Q56,"Ja")&gt;0,COUNTIF(H56:Q56,"Ja"),0)</f>
        <v>0</v>
      </c>
      <c r="E56" s="496"/>
      <c r="F56" s="496"/>
      <c r="G56" s="496"/>
      <c r="H56" s="354"/>
      <c r="I56" s="354"/>
      <c r="J56" s="354"/>
      <c r="K56" s="354"/>
      <c r="L56" s="354"/>
      <c r="M56" s="354"/>
      <c r="N56" s="354"/>
      <c r="O56" s="354"/>
      <c r="P56" s="354"/>
      <c r="Q56" s="354"/>
      <c r="R56" s="687"/>
      <c r="S56" s="688"/>
      <c r="T56" s="675"/>
      <c r="U56" s="676"/>
      <c r="V56" s="346"/>
      <c r="W56" s="207"/>
      <c r="X56" s="346" t="s">
        <v>179</v>
      </c>
      <c r="Y56" s="492" t="s">
        <v>179</v>
      </c>
      <c r="Z56" s="486"/>
      <c r="AA56">
        <f t="shared" si="3"/>
        <v>36</v>
      </c>
    </row>
    <row r="57" spans="1:27" x14ac:dyDescent="0.25">
      <c r="A57" s="464" t="str">
        <f t="shared" ca="1" si="2"/>
        <v>IE8 / 37</v>
      </c>
      <c r="B57" s="98" t="str">
        <f ca="1">OFFSET(Sprachen!A411,0,'Informazioni generali'!$B$4-1,1,1)</f>
        <v>Ricavi da RU/RIC anno</v>
      </c>
      <c r="C57" s="467" t="s">
        <v>24</v>
      </c>
      <c r="D57" s="497">
        <f>SUMIF(H50:Q50,"Ja",H57:Q57)+SUMIF(H50:Q50,"Oui",H57:Q57)+SUMIF(H50:Q50,"Si",H57:Q57)</f>
        <v>0</v>
      </c>
      <c r="E57" s="245"/>
      <c r="F57" s="245"/>
      <c r="G57" s="245"/>
      <c r="H57" s="429"/>
      <c r="I57" s="429"/>
      <c r="J57" s="429"/>
      <c r="K57" s="429"/>
      <c r="L57" s="429"/>
      <c r="M57" s="429"/>
      <c r="N57" s="429"/>
      <c r="O57" s="429"/>
      <c r="P57" s="429"/>
      <c r="Q57" s="429"/>
      <c r="R57" s="678"/>
      <c r="S57" s="659"/>
      <c r="T57" s="675"/>
      <c r="U57" s="676"/>
      <c r="V57" s="346"/>
      <c r="W57" s="207"/>
      <c r="X57" s="346" t="s">
        <v>179</v>
      </c>
      <c r="Y57" s="492" t="s">
        <v>179</v>
      </c>
      <c r="Z57" s="486"/>
      <c r="AA57">
        <f t="shared" si="3"/>
        <v>37</v>
      </c>
    </row>
    <row r="58" spans="1:27" ht="25" x14ac:dyDescent="0.25">
      <c r="A58" s="464" t="str">
        <f t="shared" ca="1" si="2"/>
        <v>IE8 / 39</v>
      </c>
      <c r="B58" s="98" t="str">
        <f ca="1">OFFSET(Sprachen!A412,0,'Informazioni generali'!$B$4-1,1,1)</f>
        <v>Ricavi dall'indennizzo per risanamenti secondo la legge sulla protezione delle acque</v>
      </c>
      <c r="C58" s="457" t="s">
        <v>24</v>
      </c>
      <c r="D58" s="497">
        <f>SUMIF($H$50:$Q$50,"Ja",H58:Q58)+SUMIF($H$50:$Q$50,"Oui",H58:Q58)+SUMIF($H$50:$Q$50,"Si",H58:Q58)</f>
        <v>0</v>
      </c>
      <c r="E58" s="245"/>
      <c r="F58" s="245"/>
      <c r="G58" s="245"/>
      <c r="H58" s="429"/>
      <c r="I58" s="429"/>
      <c r="J58" s="429"/>
      <c r="K58" s="429"/>
      <c r="L58" s="429"/>
      <c r="M58" s="429"/>
      <c r="N58" s="429"/>
      <c r="O58" s="429"/>
      <c r="P58" s="429"/>
      <c r="Q58" s="429"/>
      <c r="R58" s="656"/>
      <c r="S58" s="658"/>
      <c r="T58" s="675"/>
      <c r="U58" s="676"/>
      <c r="V58" s="346"/>
      <c r="W58" s="207"/>
      <c r="X58" s="346" t="s">
        <v>179</v>
      </c>
      <c r="Y58" s="492" t="s">
        <v>179</v>
      </c>
      <c r="Z58" s="486"/>
      <c r="AA58">
        <v>39</v>
      </c>
    </row>
    <row r="59" spans="1:27" ht="25" x14ac:dyDescent="0.25">
      <c r="A59" s="464" t="str">
        <f t="shared" ca="1" si="2"/>
        <v>IE8 / 41</v>
      </c>
      <c r="B59" s="98" t="str">
        <f ca="1">OFFSET(Sprachen!A413,0,'Informazioni generali'!$B$4-1,1,1)</f>
        <v>Ricavi da altre misure di sostegno da parte degli enti pubblici</v>
      </c>
      <c r="C59" s="457" t="s">
        <v>24</v>
      </c>
      <c r="D59" s="497">
        <f>SUMIF(H50:Q50,"Ja",H59:Q59)+SUMIF(H50:Q50,"Qui",H59:Q59)+SUMIF(H50:Q50,"Si",H59:Q59)</f>
        <v>0</v>
      </c>
      <c r="E59" s="245"/>
      <c r="F59" s="245"/>
      <c r="G59" s="245"/>
      <c r="H59" s="429"/>
      <c r="I59" s="429"/>
      <c r="J59" s="429"/>
      <c r="K59" s="429"/>
      <c r="L59" s="429"/>
      <c r="M59" s="429"/>
      <c r="N59" s="429"/>
      <c r="O59" s="429"/>
      <c r="P59" s="429"/>
      <c r="Q59" s="429"/>
      <c r="R59" s="656"/>
      <c r="S59" s="658"/>
      <c r="T59" s="675"/>
      <c r="U59" s="676"/>
      <c r="V59" s="346"/>
      <c r="W59" s="207"/>
      <c r="X59" s="346" t="s">
        <v>179</v>
      </c>
      <c r="Y59" s="44"/>
      <c r="Z59" s="486"/>
      <c r="AA59">
        <v>41</v>
      </c>
    </row>
    <row r="60" spans="1:27" ht="15.5" x14ac:dyDescent="0.35">
      <c r="A60" s="483"/>
      <c r="B60" s="484"/>
      <c r="C60" s="484"/>
      <c r="D60" s="484"/>
      <c r="E60" s="484"/>
      <c r="F60" s="484"/>
      <c r="G60" s="484"/>
      <c r="H60" s="484"/>
      <c r="I60" s="484"/>
      <c r="J60" s="484"/>
      <c r="K60" s="484"/>
      <c r="L60" s="484"/>
      <c r="M60" s="484"/>
      <c r="N60" s="484"/>
      <c r="O60" s="484"/>
      <c r="P60" s="484"/>
      <c r="Q60" s="484"/>
      <c r="R60" s="484"/>
      <c r="S60" s="484"/>
      <c r="T60" s="484"/>
      <c r="U60" s="484"/>
      <c r="V60" s="484"/>
      <c r="W60" s="485"/>
      <c r="X60" s="484"/>
      <c r="Y60" s="484"/>
      <c r="Z60" s="486"/>
    </row>
    <row r="61" spans="1:27" ht="26" x14ac:dyDescent="0.3">
      <c r="A61" s="498" t="str">
        <f ca="1">OFFSET(Sprachen!A414,0,'Informazioni generali'!$B$4-1,1,1)</f>
        <v>B. Costi di produzione</v>
      </c>
      <c r="B61" s="498"/>
      <c r="C61" s="465"/>
      <c r="D61" s="499"/>
      <c r="E61" s="500"/>
      <c r="F61" s="500"/>
      <c r="G61" s="500"/>
      <c r="H61" s="674" t="str">
        <f ca="1">R47</f>
        <v>Commenti UFE</v>
      </c>
      <c r="I61" s="674"/>
      <c r="J61" s="674"/>
      <c r="K61" s="674"/>
      <c r="L61" s="674"/>
      <c r="M61" s="740" t="str">
        <f ca="1">T47</f>
        <v>Commenti richiedente</v>
      </c>
      <c r="N61" s="741"/>
      <c r="O61" s="741"/>
      <c r="P61" s="741"/>
      <c r="Q61" s="741"/>
      <c r="R61" s="741"/>
      <c r="S61" s="741"/>
      <c r="T61" s="741"/>
      <c r="U61" s="742"/>
      <c r="V61" s="454" t="str">
        <f ca="1">V47</f>
        <v>Esame plausiblità</v>
      </c>
      <c r="W61" s="454" t="str">
        <f ca="1">W47</f>
        <v>Osservazioni plausibilità</v>
      </c>
      <c r="X61" s="454" t="str">
        <f ca="1">X47</f>
        <v>Esame materiale</v>
      </c>
      <c r="Y61" s="454" t="str">
        <f ca="1">Y47</f>
        <v>Commenti esame materiale</v>
      </c>
    </row>
    <row r="62" spans="1:27" ht="27.75" customHeight="1" x14ac:dyDescent="0.25">
      <c r="A62" s="464"/>
      <c r="B62" s="501" t="str">
        <f ca="1">OFFSET(Sprachen!A415,0,'Informazioni generali'!$B$4-1,1,1)</f>
        <v>B 1. Costi e ricavi d'esercizio</v>
      </c>
      <c r="C62" s="467"/>
      <c r="D62" s="467"/>
      <c r="E62" s="502"/>
      <c r="F62" s="502"/>
      <c r="G62" s="502"/>
      <c r="H62" s="590"/>
      <c r="I62" s="590"/>
      <c r="J62" s="590"/>
      <c r="K62" s="590"/>
      <c r="L62" s="590"/>
      <c r="M62" s="663"/>
      <c r="N62" s="663"/>
      <c r="O62" s="663"/>
      <c r="P62" s="663"/>
      <c r="Q62" s="663"/>
      <c r="R62" s="663"/>
      <c r="S62" s="663"/>
      <c r="T62" s="663"/>
      <c r="U62" s="663"/>
      <c r="V62" s="346"/>
      <c r="W62" s="207"/>
      <c r="X62" s="346" t="s">
        <v>179</v>
      </c>
      <c r="Y62" s="472" t="s">
        <v>179</v>
      </c>
    </row>
    <row r="63" spans="1:27" ht="25" x14ac:dyDescent="0.25">
      <c r="A63" s="464" t="str">
        <f t="shared" ref="A63:A72" ca="1" si="5">CONCATENATE($A$2," / ",AA63)</f>
        <v>IE8 / 42</v>
      </c>
      <c r="B63" s="98" t="str">
        <f ca="1">OFFSET(Sprachen!A416,0,'Informazioni generali'!$B$4-1,1,1)</f>
        <v>Somma subventioni/remunerazioni degli enti pubblici</v>
      </c>
      <c r="C63" s="467"/>
      <c r="D63" s="503">
        <f>D59+D57</f>
        <v>0</v>
      </c>
      <c r="E63" s="504"/>
      <c r="F63" s="504"/>
      <c r="G63" s="504"/>
      <c r="H63" s="705"/>
      <c r="I63" s="602"/>
      <c r="J63" s="602"/>
      <c r="K63" s="602"/>
      <c r="L63" s="706"/>
      <c r="M63" s="707"/>
      <c r="N63" s="708"/>
      <c r="O63" s="708"/>
      <c r="P63" s="708"/>
      <c r="Q63" s="708"/>
      <c r="R63" s="708"/>
      <c r="S63" s="708"/>
      <c r="T63" s="708"/>
      <c r="U63" s="709"/>
      <c r="V63" s="346"/>
      <c r="W63" s="207"/>
      <c r="X63" s="346" t="s">
        <v>179</v>
      </c>
      <c r="Y63" s="472" t="s">
        <v>179</v>
      </c>
      <c r="AA63">
        <v>42</v>
      </c>
    </row>
    <row r="64" spans="1:27" ht="33" customHeight="1" x14ac:dyDescent="0.25">
      <c r="A64" s="464" t="str">
        <f t="shared" ca="1" si="5"/>
        <v>IE8 / 43</v>
      </c>
      <c r="B64" s="98" t="str">
        <f ca="1">OFFSET(Sprachen!A417,0,'Informazioni generali'!$B$4-1,1,1)</f>
        <v>Altri ricavi d'esercizio (senza sostegni)</v>
      </c>
      <c r="C64" s="105" t="s">
        <v>24</v>
      </c>
      <c r="D64" s="116"/>
      <c r="E64" s="505"/>
      <c r="F64" s="505"/>
      <c r="G64" s="505"/>
      <c r="H64" s="717" t="str">
        <f ca="1">CONCATENATE(OFFSET(Sprachen!A500,0,'Informazioni generali'!$B$4-1,1,1)," 5.",A2,".7")</f>
        <v>Conformemente alla direttiva dell'UFE sui costi d'esercizio e del capitale computabili 5.IE8.7</v>
      </c>
      <c r="I64" s="582"/>
      <c r="J64" s="582"/>
      <c r="K64" s="582"/>
      <c r="L64" s="718"/>
      <c r="M64" s="663"/>
      <c r="N64" s="663"/>
      <c r="O64" s="663"/>
      <c r="P64" s="663"/>
      <c r="Q64" s="663"/>
      <c r="R64" s="663"/>
      <c r="S64" s="663"/>
      <c r="T64" s="663"/>
      <c r="U64" s="663"/>
      <c r="V64" s="346"/>
      <c r="W64" s="207"/>
      <c r="X64" s="346" t="s">
        <v>179</v>
      </c>
      <c r="Y64" s="472" t="s">
        <v>179</v>
      </c>
      <c r="AA64">
        <v>43</v>
      </c>
    </row>
    <row r="65" spans="1:27" x14ac:dyDescent="0.25">
      <c r="A65" s="464" t="str">
        <f t="shared" ca="1" si="5"/>
        <v>IE8 / 44</v>
      </c>
      <c r="B65" s="98" t="str">
        <f ca="1">OFFSET(Sprachen!A418,0,'Informazioni generali'!$B$4-1,1,1)</f>
        <v>Attivazione di prestazioni proprie</v>
      </c>
      <c r="C65" s="105" t="s">
        <v>24</v>
      </c>
      <c r="D65" s="116"/>
      <c r="E65" s="252"/>
      <c r="F65" s="252"/>
      <c r="G65" s="252"/>
      <c r="H65" s="717"/>
      <c r="I65" s="582"/>
      <c r="J65" s="582"/>
      <c r="K65" s="582"/>
      <c r="L65" s="718"/>
      <c r="M65" s="663"/>
      <c r="N65" s="663"/>
      <c r="O65" s="663"/>
      <c r="P65" s="663"/>
      <c r="Q65" s="663"/>
      <c r="R65" s="663"/>
      <c r="S65" s="663"/>
      <c r="T65" s="663"/>
      <c r="U65" s="663"/>
      <c r="V65" s="346"/>
      <c r="W65" s="207"/>
      <c r="X65" s="346" t="s">
        <v>179</v>
      </c>
      <c r="Y65" s="472" t="s">
        <v>179</v>
      </c>
      <c r="AA65">
        <f t="shared" ref="AA65:AA72" si="6">AA64+1</f>
        <v>44</v>
      </c>
    </row>
    <row r="66" spans="1:27" ht="12.75" customHeight="1" x14ac:dyDescent="0.25">
      <c r="A66" s="464" t="str">
        <f t="shared" ca="1" si="5"/>
        <v>IE8 / 45</v>
      </c>
      <c r="B66" s="98" t="str">
        <f ca="1">OFFSET(Sprachen!A419,0,'Informazioni generali'!$B$4-1,1,1)</f>
        <v>Energia di pompaggio</v>
      </c>
      <c r="C66" s="105" t="s">
        <v>8</v>
      </c>
      <c r="D66" s="506" t="str">
        <f ca="1">IFERROR(IF($D$5="Nein/Non/No","-",INDIRECT(CONCATENATE(Input_prod_e!$A$2,"!")&amp;CONCATENATE(MID("CDEFGHIJKLMNOPQRSTUVWXYZ",HLOOKUP($A$2,Input_prod_e!$C$5:$AS$6,2,FALSE),1),"55"))),"")</f>
        <v/>
      </c>
      <c r="E66" s="242"/>
      <c r="F66" s="242"/>
      <c r="G66" s="242"/>
      <c r="H66" s="680" t="s">
        <v>597</v>
      </c>
      <c r="I66" s="680"/>
      <c r="J66" s="680"/>
      <c r="K66" s="680"/>
      <c r="L66" s="681"/>
      <c r="M66" s="663"/>
      <c r="N66" s="663"/>
      <c r="O66" s="663"/>
      <c r="P66" s="663"/>
      <c r="Q66" s="663"/>
      <c r="R66" s="663"/>
      <c r="S66" s="663"/>
      <c r="T66" s="663"/>
      <c r="U66" s="663"/>
      <c r="V66" s="346"/>
      <c r="W66" s="207"/>
      <c r="X66" s="346" t="s">
        <v>179</v>
      </c>
      <c r="Y66" s="472" t="s">
        <v>179</v>
      </c>
      <c r="AA66">
        <f t="shared" si="6"/>
        <v>45</v>
      </c>
    </row>
    <row r="67" spans="1:27" ht="25" x14ac:dyDescent="0.25">
      <c r="A67" s="464" t="str">
        <f t="shared" ca="1" si="5"/>
        <v>IE8 / 46</v>
      </c>
      <c r="B67" s="98" t="str">
        <f ca="1">OFFSET(Sprachen!A420,0,'Informazioni generali'!$B$4-1,1,1)</f>
        <v>Costi specifici dell'energia di pompaggio a prezzo di mercato</v>
      </c>
      <c r="C67" s="105" t="s">
        <v>38</v>
      </c>
      <c r="D67" s="507" t="str">
        <f ca="1">IFERROR(D68*100/(D66*1000000),"")</f>
        <v/>
      </c>
      <c r="E67" s="247"/>
      <c r="F67" s="247"/>
      <c r="G67" s="247"/>
      <c r="H67" s="585" t="s">
        <v>1800</v>
      </c>
      <c r="I67" s="673" t="str">
        <f ca="1">OFFSET(Sprachen!A428,0,'Informazioni generali'!$B$4-1,1,1)</f>
        <v>Oneri per le prestazioni di servizio globali e la commercializzazione dell’elettricità (Overhead) [CHF]</v>
      </c>
      <c r="J67" s="673"/>
      <c r="K67" s="749"/>
      <c r="L67" s="749"/>
      <c r="M67" s="663"/>
      <c r="N67" s="663"/>
      <c r="O67" s="663"/>
      <c r="P67" s="663"/>
      <c r="Q67" s="663"/>
      <c r="R67" s="663"/>
      <c r="S67" s="663"/>
      <c r="T67" s="663"/>
      <c r="U67" s="663"/>
      <c r="V67" s="346"/>
      <c r="W67" s="207"/>
      <c r="X67" s="346" t="s">
        <v>179</v>
      </c>
      <c r="Y67" s="472" t="s">
        <v>179</v>
      </c>
      <c r="AA67">
        <f t="shared" si="6"/>
        <v>46</v>
      </c>
    </row>
    <row r="68" spans="1:27" x14ac:dyDescent="0.25">
      <c r="A68" s="464" t="str">
        <f ca="1">CONCATENATE($A$2," / ",AA68)</f>
        <v>IE8 / 47</v>
      </c>
      <c r="B68" s="98" t="str">
        <f ca="1">OFFSET(Sprachen!A421,0,'Informazioni generali'!$B$4-1,1,1)</f>
        <v>Costi energia di pompaggio a prezzo di mercato</v>
      </c>
      <c r="C68" s="105" t="s">
        <v>24</v>
      </c>
      <c r="D68" s="506" t="str">
        <f ca="1">IFERROR(IF($D$5="Nein/Non/No","-",INDIRECT(CONCATENATE(Input_prod_e!$A$2,"!")&amp;CONCATENATE(MID("CDEFGHIJKLMNOPQRSTUVWXYZ",HLOOKUP($A$2,Input_prod_e!$C$5:$AS$6,2,FALSE),1),"67"))),"")</f>
        <v/>
      </c>
      <c r="E68" s="248"/>
      <c r="F68" s="248"/>
      <c r="G68" s="248"/>
      <c r="H68" s="585"/>
      <c r="I68" s="673"/>
      <c r="J68" s="673"/>
      <c r="K68" s="749"/>
      <c r="L68" s="749"/>
      <c r="M68" s="663"/>
      <c r="N68" s="663"/>
      <c r="O68" s="663"/>
      <c r="P68" s="663"/>
      <c r="Q68" s="663"/>
      <c r="R68" s="663"/>
      <c r="S68" s="663"/>
      <c r="T68" s="663"/>
      <c r="U68" s="663"/>
      <c r="V68" s="346"/>
      <c r="W68" s="207"/>
      <c r="X68" s="346" t="s">
        <v>179</v>
      </c>
      <c r="Y68" s="472" t="s">
        <v>179</v>
      </c>
      <c r="AA68">
        <f t="shared" si="6"/>
        <v>47</v>
      </c>
    </row>
    <row r="69" spans="1:27" ht="25.9" customHeight="1" x14ac:dyDescent="0.25">
      <c r="A69" s="464" t="str">
        <f t="shared" ca="1" si="5"/>
        <v>IE8 / 48</v>
      </c>
      <c r="B69" s="98" t="str">
        <f ca="1">OFFSET(Sprachen!A422,0,'Informazioni generali'!$B$4-1,1,1)</f>
        <v>Costi per l'acquisto di energia</v>
      </c>
      <c r="C69" s="105" t="s">
        <v>24</v>
      </c>
      <c r="D69" s="116"/>
      <c r="E69" s="252"/>
      <c r="F69" s="252"/>
      <c r="G69" s="252"/>
      <c r="H69" s="585"/>
      <c r="I69" s="673"/>
      <c r="J69" s="673"/>
      <c r="K69" s="749"/>
      <c r="L69" s="749"/>
      <c r="M69" s="663"/>
      <c r="N69" s="663"/>
      <c r="O69" s="663"/>
      <c r="P69" s="663"/>
      <c r="Q69" s="663"/>
      <c r="R69" s="663"/>
      <c r="S69" s="663"/>
      <c r="T69" s="663"/>
      <c r="U69" s="663"/>
      <c r="V69" s="346"/>
      <c r="W69" s="207"/>
      <c r="X69" s="346" t="s">
        <v>179</v>
      </c>
      <c r="Y69" s="472" t="s">
        <v>179</v>
      </c>
      <c r="AA69">
        <f t="shared" si="6"/>
        <v>48</v>
      </c>
    </row>
    <row r="70" spans="1:27" ht="15" customHeight="1" x14ac:dyDescent="0.25">
      <c r="A70" s="464" t="str">
        <f t="shared" ca="1" si="5"/>
        <v>IE8 / 49</v>
      </c>
      <c r="B70" s="98" t="str">
        <f ca="1">OFFSET(Sprachen!A423,0,'Informazioni generali'!$B$4-1,1,1)</f>
        <v>Costi per l'utilizzazione della rete</v>
      </c>
      <c r="C70" s="105" t="s">
        <v>24</v>
      </c>
      <c r="D70" s="116"/>
      <c r="E70" s="252"/>
      <c r="F70" s="252"/>
      <c r="G70" s="252"/>
      <c r="H70" s="585" t="s">
        <v>1801</v>
      </c>
      <c r="I70" s="649" t="str">
        <f ca="1">OFFSET(Sprachen!A429,0,'Informazioni generali'!$B$4-1,1,1)</f>
        <v>Tipo di impianto idroelettrico</v>
      </c>
      <c r="J70" s="649"/>
      <c r="K70" s="586"/>
      <c r="L70" s="586"/>
      <c r="M70" s="663"/>
      <c r="N70" s="663"/>
      <c r="O70" s="663"/>
      <c r="P70" s="663"/>
      <c r="Q70" s="663"/>
      <c r="R70" s="663"/>
      <c r="S70" s="663"/>
      <c r="T70" s="663"/>
      <c r="U70" s="663"/>
      <c r="V70" s="346"/>
      <c r="W70" s="207"/>
      <c r="X70" s="346" t="s">
        <v>179</v>
      </c>
      <c r="Y70" s="472" t="s">
        <v>179</v>
      </c>
      <c r="AA70">
        <f t="shared" si="6"/>
        <v>49</v>
      </c>
    </row>
    <row r="71" spans="1:27" x14ac:dyDescent="0.25">
      <c r="A71" s="464" t="str">
        <f t="shared" ca="1" si="5"/>
        <v>IE8 / 50</v>
      </c>
      <c r="B71" s="98" t="str">
        <f ca="1">OFFSET(Sprachen!A424,0,'Informazioni generali'!$B$4-1,1,1)</f>
        <v>Materiale e prestazioni di terzi</v>
      </c>
      <c r="C71" s="105" t="s">
        <v>24</v>
      </c>
      <c r="D71" s="116"/>
      <c r="E71" s="252"/>
      <c r="F71" s="252"/>
      <c r="G71" s="252"/>
      <c r="H71" s="585"/>
      <c r="I71" s="649"/>
      <c r="J71" s="649"/>
      <c r="K71" s="586"/>
      <c r="L71" s="586"/>
      <c r="M71" s="663"/>
      <c r="N71" s="663"/>
      <c r="O71" s="663"/>
      <c r="P71" s="663"/>
      <c r="Q71" s="663"/>
      <c r="R71" s="663"/>
      <c r="S71" s="663"/>
      <c r="T71" s="663"/>
      <c r="U71" s="663"/>
      <c r="V71" s="346"/>
      <c r="W71" s="207"/>
      <c r="X71" s="346" t="s">
        <v>179</v>
      </c>
      <c r="Y71" s="472" t="s">
        <v>179</v>
      </c>
      <c r="AA71">
        <f t="shared" si="6"/>
        <v>50</v>
      </c>
    </row>
    <row r="72" spans="1:27" x14ac:dyDescent="0.25">
      <c r="A72" s="464" t="str">
        <f t="shared" ca="1" si="5"/>
        <v>IE8 / 51</v>
      </c>
      <c r="B72" s="98" t="str">
        <f ca="1">OFFSET(Sprachen!A425,0,'Informazioni generali'!$B$4-1,1,1)</f>
        <v>Costi per il personale</v>
      </c>
      <c r="C72" s="105" t="s">
        <v>24</v>
      </c>
      <c r="D72" s="116"/>
      <c r="E72" s="508"/>
      <c r="F72" s="508"/>
      <c r="G72" s="508"/>
      <c r="H72" s="585"/>
      <c r="I72" s="649"/>
      <c r="J72" s="649"/>
      <c r="K72" s="586"/>
      <c r="L72" s="586"/>
      <c r="M72" s="663"/>
      <c r="N72" s="663"/>
      <c r="O72" s="663"/>
      <c r="P72" s="663"/>
      <c r="Q72" s="663"/>
      <c r="R72" s="663"/>
      <c r="S72" s="663"/>
      <c r="T72" s="663"/>
      <c r="U72" s="663"/>
      <c r="V72" s="346"/>
      <c r="W72" s="207"/>
      <c r="X72" s="346" t="s">
        <v>179</v>
      </c>
      <c r="Y72" s="472" t="s">
        <v>179</v>
      </c>
      <c r="AA72">
        <f t="shared" si="6"/>
        <v>51</v>
      </c>
    </row>
    <row r="73" spans="1:27" x14ac:dyDescent="0.25">
      <c r="A73" s="464" t="str">
        <f ca="1">CONCATENATE($A$2," / ",AA73)</f>
        <v>IE8 / 52</v>
      </c>
      <c r="B73" s="98" t="str">
        <f ca="1">OFFSET(Sprachen!A426,0,'Informazioni generali'!$B$4-1,1,1)</f>
        <v>Altri costi d'esercizio (incl. GO)</v>
      </c>
      <c r="C73" s="105" t="s">
        <v>24</v>
      </c>
      <c r="D73" s="116"/>
      <c r="E73" s="509"/>
      <c r="F73" s="509"/>
      <c r="G73" s="509"/>
      <c r="H73" s="174" t="s">
        <v>1812</v>
      </c>
      <c r="I73" s="748" t="str">
        <f ca="1">OFFSET(Sprachen!A430,0,'Informazioni generali'!$B$4-1,1,1)</f>
        <v>Tetto massimo [ct./kWh]</v>
      </c>
      <c r="J73" s="748"/>
      <c r="K73" s="750" t="str" cm="1">
        <f t="array" ref="K73">IFERROR(_xlfn.IFS(K70="Laufwasserkraftwerk",0.4,K70="Centrale au fil de l’eau",0.4,K70="Centrale ad acqua fluente",0.4,K70="Speicher-, Pumpspeicher- oder Umwälzkraftwerk",0.55,K70="Centrale à accumulation, à pompage-turbinage ou à pompage-turbinage pur",0.55,K70="Centrale ad accumulazione, ad accumulazione con pompaggio o di pompaggio-turbinaggio",0.55),"")</f>
        <v/>
      </c>
      <c r="L73" s="750"/>
      <c r="M73" s="663"/>
      <c r="N73" s="663"/>
      <c r="O73" s="663"/>
      <c r="P73" s="663"/>
      <c r="Q73" s="663"/>
      <c r="R73" s="663"/>
      <c r="S73" s="663"/>
      <c r="T73" s="663"/>
      <c r="U73" s="663"/>
      <c r="V73" s="346"/>
      <c r="W73" s="207"/>
      <c r="X73" s="346" t="s">
        <v>179</v>
      </c>
      <c r="Y73" s="472" t="s">
        <v>179</v>
      </c>
      <c r="AA73">
        <f>AA72+1</f>
        <v>52</v>
      </c>
    </row>
    <row r="74" spans="1:27" ht="13" x14ac:dyDescent="0.3">
      <c r="A74" s="464" t="str">
        <f ca="1">CONCATENATE($A$2," / ",AA74)</f>
        <v>IE8 / 54</v>
      </c>
      <c r="B74" s="98" t="str">
        <f ca="1">OFFSET(Sprachen!A427,0,'Informazioni generali'!$B$4-1,1,1)</f>
        <v>Totale costi d'esercizio</v>
      </c>
      <c r="C74" s="105" t="s">
        <v>24</v>
      </c>
      <c r="D74" s="566">
        <f ca="1">SUM(D68:D73)-SUM(D63:G65)+K74</f>
        <v>0</v>
      </c>
      <c r="E74" s="249"/>
      <c r="F74" s="249"/>
      <c r="G74" s="249"/>
      <c r="H74" s="174" t="s">
        <v>1813</v>
      </c>
      <c r="I74" s="748" t="str">
        <f ca="1">OFFSET(Sprachen!A431,0,'Informazioni generali'!$B$4-1,1,1)</f>
        <v>Overhead imputabile</v>
      </c>
      <c r="J74" s="748"/>
      <c r="K74" s="747">
        <f>IFERROR(MIN(K73/100*D36*10^6,K67),)</f>
        <v>0</v>
      </c>
      <c r="L74" s="747"/>
      <c r="M74" s="671"/>
      <c r="N74" s="671"/>
      <c r="O74" s="671"/>
      <c r="P74" s="671"/>
      <c r="Q74" s="671"/>
      <c r="R74" s="671"/>
      <c r="S74" s="671"/>
      <c r="T74" s="671"/>
      <c r="U74" s="671"/>
      <c r="V74" s="346"/>
      <c r="W74" s="207"/>
      <c r="X74" s="346" t="s">
        <v>179</v>
      </c>
      <c r="Y74" s="472" t="s">
        <v>428</v>
      </c>
      <c r="AA74" s="511">
        <f>AA73+2</f>
        <v>54</v>
      </c>
    </row>
    <row r="75" spans="1:27" ht="15.5" x14ac:dyDescent="0.35">
      <c r="A75" s="483"/>
      <c r="B75" s="484"/>
      <c r="C75" s="484"/>
      <c r="D75" s="484"/>
      <c r="E75" s="484"/>
      <c r="F75" s="484"/>
      <c r="G75" s="484"/>
      <c r="H75" s="484"/>
      <c r="I75" s="484"/>
      <c r="J75" s="484"/>
      <c r="K75" s="484"/>
      <c r="L75" s="484"/>
      <c r="M75" s="484"/>
      <c r="N75" s="484"/>
      <c r="O75" s="484"/>
      <c r="P75" s="484"/>
      <c r="Q75" s="484"/>
      <c r="R75" s="484"/>
      <c r="S75" s="484"/>
      <c r="T75" s="484"/>
      <c r="U75" s="484"/>
      <c r="V75" s="484"/>
      <c r="W75" s="485"/>
      <c r="X75" s="484"/>
      <c r="Y75" s="484"/>
    </row>
    <row r="76" spans="1:27" ht="26" x14ac:dyDescent="0.25">
      <c r="A76" s="512"/>
      <c r="B76" s="513" t="str">
        <f ca="1">OFFSET(Sprachen!A432,0,'Informazioni generali'!$B$4-1,1,1)</f>
        <v>B2. Costi del capitale</v>
      </c>
      <c r="C76" s="465"/>
      <c r="D76" s="460">
        <v>2024</v>
      </c>
      <c r="E76" s="514"/>
      <c r="F76" s="514"/>
      <c r="G76" s="514"/>
      <c r="H76" s="460">
        <f>D76-1</f>
        <v>2023</v>
      </c>
      <c r="I76" s="460">
        <f>H76-1</f>
        <v>2022</v>
      </c>
      <c r="J76" s="460">
        <f t="shared" ref="J76:K76" si="7">I76-1</f>
        <v>2021</v>
      </c>
      <c r="K76" s="460">
        <f t="shared" si="7"/>
        <v>2020</v>
      </c>
      <c r="L76" s="682" t="str">
        <f ca="1">H61</f>
        <v>Commenti UFE</v>
      </c>
      <c r="M76" s="683"/>
      <c r="N76" s="683"/>
      <c r="O76" s="683"/>
      <c r="P76" s="684"/>
      <c r="Q76" s="668" t="str">
        <f ca="1">M61</f>
        <v>Commenti richiedente</v>
      </c>
      <c r="R76" s="669"/>
      <c r="S76" s="669"/>
      <c r="T76" s="669"/>
      <c r="U76" s="670"/>
      <c r="V76" s="454" t="str">
        <f ca="1">V61</f>
        <v>Esame plausiblità</v>
      </c>
      <c r="W76" s="454" t="str">
        <f ca="1">W61</f>
        <v>Osservazioni plausibilità</v>
      </c>
      <c r="X76" s="454" t="str">
        <f ca="1">X61</f>
        <v>Esame materiale</v>
      </c>
      <c r="Y76" s="454" t="str">
        <f ca="1">Y61</f>
        <v>Commenti esame materiale</v>
      </c>
    </row>
    <row r="77" spans="1:27" ht="39" customHeight="1" x14ac:dyDescent="0.25">
      <c r="A77" s="464" t="str">
        <f t="shared" ref="A77:A87" ca="1" si="8">CONCATENATE($A$2," / ",AA77)</f>
        <v>IE8 / 55</v>
      </c>
      <c r="B77" s="98" t="str">
        <f ca="1">OFFSET(Sprachen!A433,0,'Informazioni generali'!$B$4-1,1,1)</f>
        <v>Prassi di ammortamento</v>
      </c>
      <c r="C77" s="467"/>
      <c r="D77" s="355"/>
      <c r="E77" s="356"/>
      <c r="F77" s="356"/>
      <c r="G77" s="356"/>
      <c r="H77" s="117"/>
      <c r="I77" s="117"/>
      <c r="J77" s="117"/>
      <c r="K77" s="117"/>
      <c r="L77" s="574" t="str">
        <f ca="1">CONCATENATE(OFFSET(Sprachen!A501,0,'Informazioni generali'!$B$4-1,1,1)," 5.",$A$2,".7")</f>
        <v>Riportare i valori con segno positivo per tutti i tipi di costo. Il segno iniziale sarà coretto nella formula. Valori negativi rappresentano ricavi o costi negativi. In caso di dati divergenti rispetto al rapporto di gestione occorre compilare il modulo dell'allegato A.5.x.7 5.IE8.7</v>
      </c>
      <c r="M77" s="575"/>
      <c r="N77" s="575"/>
      <c r="O77" s="575"/>
      <c r="P77" s="576"/>
      <c r="Q77" s="663"/>
      <c r="R77" s="663"/>
      <c r="S77" s="663"/>
      <c r="T77" s="663"/>
      <c r="U77" s="663"/>
      <c r="V77" s="346"/>
      <c r="W77" s="207"/>
      <c r="X77" s="346" t="s">
        <v>179</v>
      </c>
      <c r="Y77" s="110"/>
      <c r="AA77">
        <f>AA74+1</f>
        <v>55</v>
      </c>
    </row>
    <row r="78" spans="1:27" ht="22.5" customHeight="1" x14ac:dyDescent="0.25">
      <c r="A78" s="464" t="str">
        <f t="shared" ca="1" si="8"/>
        <v>IE8 / 56</v>
      </c>
      <c r="B78" s="98" t="str">
        <f ca="1">OFFSET(Sprachen!A434,0,'Informazioni generali'!$B$4-1,1,1)</f>
        <v>Ammortamenti ordinari</v>
      </c>
      <c r="C78" s="467" t="s">
        <v>24</v>
      </c>
      <c r="D78" s="118"/>
      <c r="E78" s="250"/>
      <c r="F78" s="250"/>
      <c r="G78" s="250"/>
      <c r="H78" s="118"/>
      <c r="I78" s="118"/>
      <c r="J78" s="118"/>
      <c r="K78" s="118"/>
      <c r="L78" s="577"/>
      <c r="M78" s="573"/>
      <c r="N78" s="573"/>
      <c r="O78" s="573"/>
      <c r="P78" s="578"/>
      <c r="Q78" s="663"/>
      <c r="R78" s="663"/>
      <c r="S78" s="663"/>
      <c r="T78" s="663"/>
      <c r="U78" s="663"/>
      <c r="V78" s="346"/>
      <c r="W78" s="207"/>
      <c r="X78" s="346" t="s">
        <v>179</v>
      </c>
      <c r="Y78" s="110"/>
      <c r="AA78">
        <f>AA77+1</f>
        <v>56</v>
      </c>
    </row>
    <row r="79" spans="1:27" ht="22.5" customHeight="1" x14ac:dyDescent="0.25">
      <c r="A79" s="464" t="str">
        <f t="shared" ca="1" si="8"/>
        <v>IE8 / 57</v>
      </c>
      <c r="B79" s="98" t="str">
        <f ca="1">OFFSET(Sprachen!A435,0,'Informazioni generali'!$B$4-1,1,1)</f>
        <v>Ammortamenti straordinari</v>
      </c>
      <c r="C79" s="467" t="s">
        <v>24</v>
      </c>
      <c r="D79" s="116"/>
      <c r="E79" s="246"/>
      <c r="F79" s="246"/>
      <c r="G79" s="246"/>
      <c r="H79" s="119"/>
      <c r="I79" s="119"/>
      <c r="J79" s="119"/>
      <c r="K79" s="119"/>
      <c r="L79" s="577"/>
      <c r="M79" s="573"/>
      <c r="N79" s="573"/>
      <c r="O79" s="573"/>
      <c r="P79" s="578"/>
      <c r="Q79" s="663"/>
      <c r="R79" s="663"/>
      <c r="S79" s="663"/>
      <c r="T79" s="663"/>
      <c r="U79" s="663"/>
      <c r="V79" s="346"/>
      <c r="W79" s="207"/>
      <c r="X79" s="346" t="s">
        <v>179</v>
      </c>
      <c r="Y79" s="110"/>
      <c r="AA79">
        <f t="shared" ref="AA79:AA87" si="9">AA78+1</f>
        <v>57</v>
      </c>
    </row>
    <row r="80" spans="1:27" ht="25" x14ac:dyDescent="0.25">
      <c r="A80" s="464" t="str">
        <f t="shared" ca="1" si="8"/>
        <v>IE8 / 58</v>
      </c>
      <c r="B80" s="98" t="str">
        <f ca="1">OFFSET(Sprachen!A436,0,'Informazioni generali'!$B$4-1,1,1)</f>
        <v>Valore residuo immobilizzazioni materiali per 30.09.2024 o 31.12.2024</v>
      </c>
      <c r="C80" s="467" t="s">
        <v>24</v>
      </c>
      <c r="D80" s="116"/>
      <c r="E80" s="515"/>
      <c r="F80" s="515"/>
      <c r="G80" s="515"/>
      <c r="H80" s="516"/>
      <c r="I80" s="517"/>
      <c r="J80" s="518"/>
      <c r="K80" s="519"/>
      <c r="L80" s="680" t="s">
        <v>597</v>
      </c>
      <c r="M80" s="680"/>
      <c r="N80" s="680"/>
      <c r="O80" s="680"/>
      <c r="P80" s="681"/>
      <c r="Q80" s="663"/>
      <c r="R80" s="663"/>
      <c r="S80" s="663"/>
      <c r="T80" s="663"/>
      <c r="U80" s="663"/>
      <c r="V80" s="346"/>
      <c r="W80" s="207"/>
      <c r="X80" s="346" t="s">
        <v>179</v>
      </c>
      <c r="Y80" s="110"/>
      <c r="AA80">
        <f t="shared" si="9"/>
        <v>58</v>
      </c>
    </row>
    <row r="81" spans="1:27" ht="31.5" customHeight="1" x14ac:dyDescent="0.25">
      <c r="A81" s="464" t="str">
        <f t="shared" ca="1" si="8"/>
        <v>IE8 / 59</v>
      </c>
      <c r="B81" s="98" t="str">
        <f ca="1">OFFSET(Sprachen!A437,0,'Informazioni generali'!$B$4-1,1,1)</f>
        <v>Valore residuo immobilizzazioni immateriali imputabili per 30.09.2024 o per 31.12.2024</v>
      </c>
      <c r="C81" s="467" t="s">
        <v>24</v>
      </c>
      <c r="D81" s="116"/>
      <c r="E81" s="515"/>
      <c r="F81" s="515"/>
      <c r="G81" s="515"/>
      <c r="H81" s="520"/>
      <c r="I81" s="10"/>
      <c r="J81" s="39"/>
      <c r="K81" s="521"/>
      <c r="L81" s="672" t="str">
        <f ca="1">OFFSET(Sprachen!A503,0,'Informazioni generali'!$B$4-1,1,1)</f>
        <v>Possono essere presi in considerazione i valori residui delle concessioni.</v>
      </c>
      <c r="M81" s="673"/>
      <c r="N81" s="673"/>
      <c r="O81" s="673"/>
      <c r="P81" s="673"/>
      <c r="Q81" s="663"/>
      <c r="R81" s="663"/>
      <c r="S81" s="663"/>
      <c r="T81" s="663"/>
      <c r="U81" s="663"/>
      <c r="V81" s="346"/>
      <c r="W81" s="207"/>
      <c r="X81" s="346" t="s">
        <v>179</v>
      </c>
      <c r="Y81" s="110"/>
      <c r="AA81">
        <f t="shared" si="9"/>
        <v>59</v>
      </c>
    </row>
    <row r="82" spans="1:27" x14ac:dyDescent="0.25">
      <c r="A82" s="464" t="str">
        <f t="shared" ca="1" si="8"/>
        <v>IE8 / 60</v>
      </c>
      <c r="B82" s="98" t="str">
        <f ca="1">OFFSET(Sprachen!A438,0,'Informazioni generali'!$B$4-1,1,1)</f>
        <v>Capitale circolante impianto</v>
      </c>
      <c r="C82" s="467" t="s">
        <v>24</v>
      </c>
      <c r="D82" s="116"/>
      <c r="E82" s="515"/>
      <c r="F82" s="515"/>
      <c r="G82" s="515"/>
      <c r="H82" s="522"/>
      <c r="I82" s="523"/>
      <c r="J82" s="524"/>
      <c r="K82" s="525"/>
      <c r="L82" s="685"/>
      <c r="M82" s="685"/>
      <c r="N82" s="685"/>
      <c r="O82" s="685"/>
      <c r="P82" s="659"/>
      <c r="Q82" s="663"/>
      <c r="R82" s="663"/>
      <c r="S82" s="663"/>
      <c r="T82" s="663"/>
      <c r="U82" s="663"/>
      <c r="V82" s="346"/>
      <c r="W82" s="207"/>
      <c r="X82" s="346" t="s">
        <v>179</v>
      </c>
      <c r="Y82" s="110"/>
      <c r="AA82">
        <f t="shared" si="9"/>
        <v>60</v>
      </c>
    </row>
    <row r="83" spans="1:27" ht="33" customHeight="1" x14ac:dyDescent="0.25">
      <c r="A83" s="464" t="str">
        <f t="shared" ca="1" si="8"/>
        <v>IE8 / 61</v>
      </c>
      <c r="B83" s="98" t="str">
        <f ca="1">OFFSET(Sprachen!A439,0,'Informazioni generali'!$B$4-1,1,1)</f>
        <v>Debiti a breve termine dell'impianto</v>
      </c>
      <c r="C83" s="467" t="s">
        <v>24</v>
      </c>
      <c r="D83" s="116"/>
      <c r="E83" s="515"/>
      <c r="F83" s="515"/>
      <c r="G83" s="515"/>
      <c r="H83" s="567" t="str">
        <f ca="1">OFFSET(Sprachen!A504,0,'Informazioni generali'!$B$4-1,1,1)</f>
        <v>Occorre indicare prestiti a breve termine che non producono interessi. Capitali a breve termine che producono interessi (tra cui anche prestiti a lungo termine con scadenza entro un anno) non devono essere indicati. Cfr. direttiva n. 3.2.2.</v>
      </c>
      <c r="I83" s="568"/>
      <c r="J83" s="568"/>
      <c r="K83" s="568"/>
      <c r="L83" s="568"/>
      <c r="M83" s="568"/>
      <c r="N83" s="568"/>
      <c r="O83" s="568"/>
      <c r="P83" s="569"/>
      <c r="Q83" s="663"/>
      <c r="R83" s="663"/>
      <c r="S83" s="663"/>
      <c r="T83" s="663"/>
      <c r="U83" s="663"/>
      <c r="V83" s="346"/>
      <c r="W83" s="207"/>
      <c r="X83" s="346" t="s">
        <v>179</v>
      </c>
      <c r="Y83" s="110"/>
      <c r="AA83">
        <f t="shared" si="9"/>
        <v>61</v>
      </c>
    </row>
    <row r="84" spans="1:27" ht="32.25" customHeight="1" x14ac:dyDescent="0.25">
      <c r="A84" s="464" t="str">
        <f t="shared" ca="1" si="8"/>
        <v>IE8 / 62</v>
      </c>
      <c r="B84" s="98" t="str">
        <f ca="1">OFFSET(Sprachen!A440,0,'Informazioni generali'!$B$4-1,1,1)</f>
        <v>Capitale circolante netto</v>
      </c>
      <c r="C84" s="467" t="s">
        <v>24</v>
      </c>
      <c r="D84" s="526">
        <f>D82-D83</f>
        <v>0</v>
      </c>
      <c r="E84" s="245"/>
      <c r="F84" s="245"/>
      <c r="G84" s="245"/>
      <c r="H84" s="649" t="str">
        <f ca="1">OFFSET(Sprachen!A505,0,'Informazioni generali'!$B$4-1,1,1)</f>
        <v>Secondo la direttiva n. 3.2.2. il capitale circolante netto (capitale circolante meno il capitale di terzi a breve termine che non produce interessi) è necessario per l'esercizio e può essere preso in considerazione nella domanda.</v>
      </c>
      <c r="I84" s="649"/>
      <c r="J84" s="649"/>
      <c r="K84" s="649"/>
      <c r="L84" s="649"/>
      <c r="M84" s="649"/>
      <c r="N84" s="649"/>
      <c r="O84" s="649"/>
      <c r="P84" s="649"/>
      <c r="Q84" s="663"/>
      <c r="R84" s="663"/>
      <c r="S84" s="663"/>
      <c r="T84" s="663"/>
      <c r="U84" s="663"/>
      <c r="V84" s="214"/>
      <c r="W84" s="209"/>
      <c r="X84" s="214"/>
      <c r="Y84" s="494"/>
      <c r="AA84">
        <f t="shared" si="9"/>
        <v>62</v>
      </c>
    </row>
    <row r="85" spans="1:27" x14ac:dyDescent="0.25">
      <c r="A85" s="464" t="str">
        <f t="shared" ca="1" si="8"/>
        <v>IE8 / 63</v>
      </c>
      <c r="B85" s="98" t="str">
        <f ca="1">OFFSET(Sprachen!A441,0,'Informazioni generali'!$B$4-1,1,1)</f>
        <v>WACC</v>
      </c>
      <c r="C85" s="467" t="s">
        <v>4</v>
      </c>
      <c r="D85" s="527">
        <v>5.0999999999999997E-2</v>
      </c>
      <c r="E85" s="528"/>
      <c r="F85" s="528"/>
      <c r="G85" s="528"/>
      <c r="H85" s="656"/>
      <c r="I85" s="657"/>
      <c r="J85" s="657"/>
      <c r="K85" s="657"/>
      <c r="L85" s="657"/>
      <c r="M85" s="657"/>
      <c r="N85" s="657"/>
      <c r="O85" s="657"/>
      <c r="P85" s="658"/>
      <c r="Q85" s="663"/>
      <c r="R85" s="663"/>
      <c r="S85" s="663"/>
      <c r="T85" s="663"/>
      <c r="U85" s="663"/>
      <c r="V85" s="214"/>
      <c r="W85" s="209"/>
      <c r="X85" s="214"/>
      <c r="Y85" s="494"/>
      <c r="AA85">
        <f t="shared" si="9"/>
        <v>63</v>
      </c>
    </row>
    <row r="86" spans="1:27" x14ac:dyDescent="0.25">
      <c r="A86" s="464" t="str">
        <f t="shared" ca="1" si="8"/>
        <v>IE8 / 64</v>
      </c>
      <c r="B86" s="98" t="str">
        <f ca="1">OFFSET(Sprachen!A442,0,'Informazioni generali'!$B$4-1,1,1)</f>
        <v>Costi calcolatori del capitale</v>
      </c>
      <c r="C86" s="467" t="s">
        <v>24</v>
      </c>
      <c r="D86" s="526">
        <f>(D80+D81+D84)*D85</f>
        <v>0</v>
      </c>
      <c r="E86" s="245"/>
      <c r="F86" s="245"/>
      <c r="G86" s="245"/>
      <c r="H86" s="656"/>
      <c r="I86" s="657"/>
      <c r="J86" s="657"/>
      <c r="K86" s="657"/>
      <c r="L86" s="657"/>
      <c r="M86" s="657"/>
      <c r="N86" s="657"/>
      <c r="O86" s="657"/>
      <c r="P86" s="658"/>
      <c r="Q86" s="663"/>
      <c r="R86" s="663"/>
      <c r="S86" s="663"/>
      <c r="T86" s="663"/>
      <c r="U86" s="663"/>
      <c r="V86" s="214"/>
      <c r="W86" s="209"/>
      <c r="X86" s="214"/>
      <c r="Y86" s="494"/>
      <c r="AA86">
        <f t="shared" si="9"/>
        <v>64</v>
      </c>
    </row>
    <row r="87" spans="1:27" x14ac:dyDescent="0.25">
      <c r="A87" s="464" t="str">
        <f t="shared" ca="1" si="8"/>
        <v>IE8 / 65</v>
      </c>
      <c r="B87" s="98" t="str">
        <f ca="1">OFFSET(Sprachen!A443,0,'Informazioni generali'!$B$4-1,1,1)</f>
        <v xml:space="preserve">Totale costi del capitale computabili </v>
      </c>
      <c r="C87" s="467" t="s">
        <v>24</v>
      </c>
      <c r="D87" s="526">
        <f>D86+D78</f>
        <v>0</v>
      </c>
      <c r="E87" s="245"/>
      <c r="F87" s="245"/>
      <c r="G87" s="245"/>
      <c r="H87" s="656"/>
      <c r="I87" s="657"/>
      <c r="J87" s="657"/>
      <c r="K87" s="657"/>
      <c r="L87" s="657"/>
      <c r="M87" s="657"/>
      <c r="N87" s="657"/>
      <c r="O87" s="657"/>
      <c r="P87" s="658"/>
      <c r="Q87" s="663"/>
      <c r="R87" s="663"/>
      <c r="S87" s="663"/>
      <c r="T87" s="663"/>
      <c r="U87" s="663"/>
      <c r="V87" s="346"/>
      <c r="W87" s="207"/>
      <c r="X87" s="346" t="s">
        <v>179</v>
      </c>
      <c r="Y87" s="472" t="s">
        <v>428</v>
      </c>
      <c r="AA87">
        <f t="shared" si="9"/>
        <v>65</v>
      </c>
    </row>
    <row r="88" spans="1:27" ht="15.5" x14ac:dyDescent="0.35">
      <c r="A88" s="483"/>
      <c r="B88" s="484"/>
      <c r="C88" s="484"/>
      <c r="D88" s="484"/>
      <c r="E88" s="484"/>
      <c r="F88" s="484"/>
      <c r="G88" s="484"/>
      <c r="H88" s="484"/>
      <c r="I88" s="484"/>
      <c r="J88" s="484"/>
      <c r="K88" s="484"/>
      <c r="L88" s="484"/>
      <c r="M88" s="484"/>
      <c r="N88" s="484"/>
      <c r="O88" s="484"/>
      <c r="P88" s="484"/>
      <c r="Q88" s="484"/>
      <c r="R88" s="484"/>
      <c r="S88" s="484"/>
      <c r="T88" s="484"/>
      <c r="U88" s="484"/>
      <c r="V88" s="484"/>
      <c r="W88" s="485"/>
      <c r="X88" s="484"/>
      <c r="Y88" s="484"/>
    </row>
    <row r="89" spans="1:27" ht="26" x14ac:dyDescent="0.25">
      <c r="A89" s="464"/>
      <c r="B89" s="487" t="str">
        <f ca="1">OFFSET(Sprachen!A444,0,'Informazioni generali'!$B$4-1,1,1)</f>
        <v>B3. Abgaben und Steuern</v>
      </c>
      <c r="C89" s="467"/>
      <c r="D89" s="529"/>
      <c r="E89" s="530"/>
      <c r="F89" s="530"/>
      <c r="G89" s="530"/>
      <c r="H89" s="648" t="str">
        <f ca="1">L76</f>
        <v>Commenti UFE</v>
      </c>
      <c r="I89" s="648"/>
      <c r="J89" s="648"/>
      <c r="K89" s="648"/>
      <c r="L89" s="648"/>
      <c r="M89" s="677" t="str">
        <f ca="1">Q76</f>
        <v>Commenti richiedente</v>
      </c>
      <c r="N89" s="677"/>
      <c r="O89" s="677"/>
      <c r="P89" s="677"/>
      <c r="Q89" s="677"/>
      <c r="R89" s="677"/>
      <c r="S89" s="677"/>
      <c r="T89" s="677"/>
      <c r="U89" s="677"/>
      <c r="V89" s="454" t="str">
        <f ca="1">V76</f>
        <v>Esame plausiblità</v>
      </c>
      <c r="W89" s="454" t="str">
        <f ca="1">W76</f>
        <v>Osservazioni plausibilità</v>
      </c>
      <c r="X89" s="454" t="str">
        <f ca="1">X76</f>
        <v>Esame materiale</v>
      </c>
      <c r="Y89" s="454" t="str">
        <f ca="1">Y76</f>
        <v>Commenti esame materiale</v>
      </c>
    </row>
    <row r="90" spans="1:27" ht="25" x14ac:dyDescent="0.25">
      <c r="A90" s="464" t="str">
        <f t="shared" ref="A90:A102" ca="1" si="10">CONCATENATE($A$2," / ",AA90)</f>
        <v>IE8 / 66</v>
      </c>
      <c r="B90" s="98" t="str">
        <f ca="1">OFFSET(Sprachen!A445,0,'Informazioni generali'!$B$4-1,1,1)</f>
        <v xml:space="preserve">Ricavo non realizzato per la fornitura d'energia a titolo gratuito o a un canone ridotto </v>
      </c>
      <c r="C90" s="467" t="s">
        <v>24</v>
      </c>
      <c r="D90" s="116"/>
      <c r="E90" s="531"/>
      <c r="F90" s="531"/>
      <c r="G90" s="531"/>
      <c r="H90" s="646"/>
      <c r="I90" s="646"/>
      <c r="J90" s="646"/>
      <c r="K90" s="646"/>
      <c r="L90" s="646"/>
      <c r="M90" s="586"/>
      <c r="N90" s="586"/>
      <c r="O90" s="586"/>
      <c r="P90" s="586"/>
      <c r="Q90" s="586"/>
      <c r="R90" s="586"/>
      <c r="S90" s="586"/>
      <c r="T90" s="586"/>
      <c r="U90" s="586"/>
      <c r="V90" s="346"/>
      <c r="W90" s="207"/>
      <c r="X90" s="346" t="s">
        <v>179</v>
      </c>
      <c r="Y90" s="44"/>
      <c r="AA90">
        <f>AA87+1</f>
        <v>66</v>
      </c>
    </row>
    <row r="91" spans="1:27" x14ac:dyDescent="0.25">
      <c r="A91" s="464" t="str">
        <f t="shared" ca="1" si="10"/>
        <v>IE8 / 67</v>
      </c>
      <c r="B91" s="98" t="str">
        <f ca="1">OFFSET(Sprachen!A446,0,'Informazioni generali'!$B$4-1,1,1)</f>
        <v>Oneri per prestazioni in concessione</v>
      </c>
      <c r="C91" s="467" t="s">
        <v>24</v>
      </c>
      <c r="D91" s="116"/>
      <c r="E91" s="531"/>
      <c r="F91" s="531"/>
      <c r="G91" s="531"/>
      <c r="H91" s="646" t="str">
        <f ca="1">OFFSET(Sprachen!A506,0,'Informazioni generali'!$B$4-1,1,1)</f>
        <v>Da considerare</v>
      </c>
      <c r="I91" s="646"/>
      <c r="J91" s="646"/>
      <c r="K91" s="646"/>
      <c r="L91" s="646"/>
      <c r="M91" s="586"/>
      <c r="N91" s="586"/>
      <c r="O91" s="586"/>
      <c r="P91" s="586"/>
      <c r="Q91" s="586"/>
      <c r="R91" s="586"/>
      <c r="S91" s="586"/>
      <c r="T91" s="586"/>
      <c r="U91" s="586"/>
      <c r="V91" s="346"/>
      <c r="W91" s="207"/>
      <c r="X91" s="346" t="s">
        <v>179</v>
      </c>
      <c r="Y91" s="44"/>
      <c r="AA91">
        <f t="shared" ref="AA91:AA99" si="11">AA90+1</f>
        <v>67</v>
      </c>
    </row>
    <row r="92" spans="1:27" x14ac:dyDescent="0.25">
      <c r="A92" s="464" t="str">
        <f t="shared" ca="1" si="10"/>
        <v>IE8 / 68</v>
      </c>
      <c r="B92" s="98" t="str">
        <f ca="1">OFFSET(Sprachen!A447,0,'Informazioni generali'!$B$4-1,1,1)</f>
        <v>Imposte sull'utile società partner</v>
      </c>
      <c r="C92" s="467" t="s">
        <v>24</v>
      </c>
      <c r="D92" s="116"/>
      <c r="E92" s="515"/>
      <c r="F92" s="515"/>
      <c r="G92" s="515"/>
      <c r="H92" s="646" t="str">
        <f ca="1">OFFSET(Sprachen!A507,0,'Informazioni generali'!$B$4-1,1,1)</f>
        <v xml:space="preserve">Non è computabile. È indicato esclusivamente per motivi di completezza. </v>
      </c>
      <c r="I92" s="646"/>
      <c r="J92" s="646"/>
      <c r="K92" s="646"/>
      <c r="L92" s="646"/>
      <c r="M92" s="586"/>
      <c r="N92" s="586"/>
      <c r="O92" s="586"/>
      <c r="P92" s="586"/>
      <c r="Q92" s="586"/>
      <c r="R92" s="586"/>
      <c r="S92" s="586"/>
      <c r="T92" s="586"/>
      <c r="U92" s="586"/>
      <c r="V92" s="346"/>
      <c r="W92" s="207"/>
      <c r="X92" s="346" t="s">
        <v>179</v>
      </c>
      <c r="Y92" s="44"/>
      <c r="AA92">
        <f t="shared" si="11"/>
        <v>68</v>
      </c>
    </row>
    <row r="93" spans="1:27" ht="49.5" customHeight="1" x14ac:dyDescent="0.25">
      <c r="A93" s="464" t="str">
        <f t="shared" ca="1" si="10"/>
        <v>IE8 / 69</v>
      </c>
      <c r="B93" s="98" t="str">
        <f ca="1">OFFSET(Sprachen!A448,0,'Informazioni generali'!$B$4-1,1,1)</f>
        <v>Imposte sull'utile computabili ai sensi dell'articolo 90 OPEn</v>
      </c>
      <c r="C93" s="467" t="s">
        <v>24</v>
      </c>
      <c r="D93" s="116"/>
      <c r="E93" s="531"/>
      <c r="F93" s="531"/>
      <c r="G93" s="531"/>
      <c r="H93" s="649" t="str">
        <f ca="1">OFFSET(Sprachen!A508,0,'Informazioni generali'!$B$4-1,1,1)</f>
        <v>Se si ritiene che le imposte sull'utile debbano essere computabili, si prega di allegare la motivazione per la quale sussistono degli utili effettivi nonostante la differenza tra costi di produzione e prezzi di mercato.</v>
      </c>
      <c r="I93" s="649"/>
      <c r="J93" s="649"/>
      <c r="K93" s="649"/>
      <c r="L93" s="649"/>
      <c r="M93" s="586"/>
      <c r="N93" s="586"/>
      <c r="O93" s="586"/>
      <c r="P93" s="586"/>
      <c r="Q93" s="586"/>
      <c r="R93" s="586"/>
      <c r="S93" s="586"/>
      <c r="T93" s="586"/>
      <c r="U93" s="586"/>
      <c r="V93" s="346"/>
      <c r="W93" s="207"/>
      <c r="X93" s="346" t="s">
        <v>179</v>
      </c>
      <c r="Y93" s="44"/>
      <c r="AA93">
        <f t="shared" si="11"/>
        <v>69</v>
      </c>
    </row>
    <row r="94" spans="1:27" x14ac:dyDescent="0.25">
      <c r="A94" s="464" t="str">
        <f t="shared" ca="1" si="10"/>
        <v>IE8 / 70</v>
      </c>
      <c r="B94" s="98" t="str">
        <f ca="1">OFFSET(Sprachen!A449,0,'Informazioni generali'!$B$4-1,1,1)</f>
        <v>Imposte sul capitale</v>
      </c>
      <c r="C94" s="467" t="s">
        <v>24</v>
      </c>
      <c r="D94" s="118"/>
      <c r="E94" s="515"/>
      <c r="F94" s="515"/>
      <c r="G94" s="515"/>
      <c r="H94" s="646"/>
      <c r="I94" s="646"/>
      <c r="J94" s="646"/>
      <c r="K94" s="646"/>
      <c r="L94" s="646"/>
      <c r="M94" s="586"/>
      <c r="N94" s="586"/>
      <c r="O94" s="586"/>
      <c r="P94" s="586"/>
      <c r="Q94" s="586"/>
      <c r="R94" s="586"/>
      <c r="S94" s="586"/>
      <c r="T94" s="586"/>
      <c r="U94" s="586"/>
      <c r="V94" s="346"/>
      <c r="W94" s="207"/>
      <c r="X94" s="346" t="s">
        <v>179</v>
      </c>
      <c r="Y94" s="44"/>
      <c r="AA94">
        <f t="shared" si="11"/>
        <v>70</v>
      </c>
    </row>
    <row r="95" spans="1:27" x14ac:dyDescent="0.25">
      <c r="A95" s="464" t="str">
        <f t="shared" ca="1" si="10"/>
        <v>IE8 / 71</v>
      </c>
      <c r="B95" s="98" t="str">
        <f ca="1">OFFSET(Sprachen!A450,0,'Informazioni generali'!$B$4-1,1,1)</f>
        <v>Altre imposte computabili</v>
      </c>
      <c r="C95" s="467" t="s">
        <v>24</v>
      </c>
      <c r="D95" s="116"/>
      <c r="E95" s="531"/>
      <c r="F95" s="531"/>
      <c r="G95" s="531"/>
      <c r="H95" s="664" t="str">
        <f ca="1">OFFSET(Sprachen!A509,0,'Informazioni generali'!$B$4-1,1,1)</f>
        <v>Imposte sugli immobili. Altre imposte.</v>
      </c>
      <c r="I95" s="664"/>
      <c r="J95" s="664"/>
      <c r="K95" s="664"/>
      <c r="L95" s="664"/>
      <c r="M95" s="586"/>
      <c r="N95" s="586"/>
      <c r="O95" s="586"/>
      <c r="P95" s="586"/>
      <c r="Q95" s="586"/>
      <c r="R95" s="586"/>
      <c r="S95" s="586"/>
      <c r="T95" s="586"/>
      <c r="U95" s="586"/>
      <c r="V95" s="346"/>
      <c r="W95" s="207"/>
      <c r="X95" s="346" t="s">
        <v>179</v>
      </c>
      <c r="Y95" s="44"/>
      <c r="AA95">
        <f t="shared" si="11"/>
        <v>71</v>
      </c>
    </row>
    <row r="96" spans="1:27" ht="25" x14ac:dyDescent="0.25">
      <c r="A96" s="464" t="str">
        <f t="shared" ca="1" si="10"/>
        <v>IE8 / 72</v>
      </c>
      <c r="B96" s="98" t="str">
        <f ca="1">OFFSET(Sprachen!A451,0,'Informazioni generali'!$B$4-1,1,1)</f>
        <v>Canoni d'acqua (incluse le imposte sugli impianti idroelettrici e altre tasse equivalenti)</v>
      </c>
      <c r="C96" s="467" t="s">
        <v>24</v>
      </c>
      <c r="D96" s="116"/>
      <c r="E96" s="515"/>
      <c r="F96" s="515"/>
      <c r="G96" s="515"/>
      <c r="H96" s="646"/>
      <c r="I96" s="646"/>
      <c r="J96" s="646"/>
      <c r="K96" s="646"/>
      <c r="L96" s="646"/>
      <c r="M96" s="586"/>
      <c r="N96" s="586"/>
      <c r="O96" s="586"/>
      <c r="P96" s="586"/>
      <c r="Q96" s="586"/>
      <c r="R96" s="586"/>
      <c r="S96" s="586"/>
      <c r="T96" s="586"/>
      <c r="U96" s="586"/>
      <c r="V96" s="346"/>
      <c r="W96" s="207"/>
      <c r="X96" s="346" t="s">
        <v>179</v>
      </c>
      <c r="Y96" s="44"/>
      <c r="AA96">
        <f t="shared" si="11"/>
        <v>72</v>
      </c>
    </row>
    <row r="97" spans="1:27" ht="13" x14ac:dyDescent="0.25">
      <c r="A97" s="464" t="str">
        <f t="shared" ca="1" si="10"/>
        <v>IE8 / 73</v>
      </c>
      <c r="B97" s="98" t="str">
        <f ca="1">OFFSET(Sprachen!A452,0,'Informazioni generali'!$B$4-1,1,1)</f>
        <v>Totale tasse e imposte</v>
      </c>
      <c r="C97" s="467" t="s">
        <v>24</v>
      </c>
      <c r="D97" s="388">
        <f>D90+D91+D93+D94+D95+D96</f>
        <v>0</v>
      </c>
      <c r="E97" s="251"/>
      <c r="F97" s="251"/>
      <c r="G97" s="251"/>
      <c r="H97" s="647"/>
      <c r="I97" s="647"/>
      <c r="J97" s="647"/>
      <c r="K97" s="647"/>
      <c r="L97" s="647"/>
      <c r="M97" s="586"/>
      <c r="N97" s="586"/>
      <c r="O97" s="586"/>
      <c r="P97" s="586"/>
      <c r="Q97" s="586"/>
      <c r="R97" s="586"/>
      <c r="S97" s="586"/>
      <c r="T97" s="586"/>
      <c r="U97" s="586"/>
      <c r="V97" s="532"/>
      <c r="W97" s="533"/>
      <c r="X97" s="532"/>
      <c r="Y97" s="532"/>
      <c r="AA97">
        <f t="shared" si="11"/>
        <v>73</v>
      </c>
    </row>
    <row r="98" spans="1:27" x14ac:dyDescent="0.25">
      <c r="A98" s="464" t="str">
        <f t="shared" ca="1" si="10"/>
        <v>IE8 / 74</v>
      </c>
      <c r="B98" s="98" t="str">
        <f ca="1">OFFSET(Sprachen!A453,0,'Informazioni generali'!$B$4-1,1,1)</f>
        <v>Utile d’esercizio annuale</v>
      </c>
      <c r="C98" s="467" t="s">
        <v>24</v>
      </c>
      <c r="D98" s="116"/>
      <c r="E98" s="534"/>
      <c r="F98" s="534"/>
      <c r="G98" s="534"/>
      <c r="H98" s="664" t="str">
        <f ca="1">OFFSET(Sprachen!A510,0,'Informazioni generali'!$B$4-1,1,1)</f>
        <v xml:space="preserve">Non è computabile. È indicato esclusivamente per motivi di completezza. </v>
      </c>
      <c r="I98" s="664"/>
      <c r="J98" s="664"/>
      <c r="K98" s="664"/>
      <c r="L98" s="664"/>
      <c r="M98" s="586"/>
      <c r="N98" s="586"/>
      <c r="O98" s="586"/>
      <c r="P98" s="586"/>
      <c r="Q98" s="586"/>
      <c r="R98" s="586"/>
      <c r="S98" s="586"/>
      <c r="T98" s="586"/>
      <c r="U98" s="586"/>
      <c r="V98" s="346"/>
      <c r="W98" s="207"/>
      <c r="X98" s="346" t="s">
        <v>179</v>
      </c>
      <c r="Y98" s="44"/>
      <c r="AA98">
        <f t="shared" si="11"/>
        <v>74</v>
      </c>
    </row>
    <row r="99" spans="1:27" x14ac:dyDescent="0.25">
      <c r="A99" s="464" t="str">
        <f t="shared" ca="1" si="10"/>
        <v>IE8 / 75</v>
      </c>
      <c r="B99" s="98" t="str">
        <f ca="1">OFFSET(Sprachen!A454,0,'Informazioni generali'!$B$4-1,1,1)</f>
        <v>Totale costi di produzione computabili</v>
      </c>
      <c r="C99" s="467" t="s">
        <v>24</v>
      </c>
      <c r="D99" s="111">
        <f ca="1">D74+D87+D97</f>
        <v>0</v>
      </c>
      <c r="E99" s="252"/>
      <c r="F99" s="252"/>
      <c r="G99" s="252"/>
      <c r="H99" s="646"/>
      <c r="I99" s="646"/>
      <c r="J99" s="646"/>
      <c r="K99" s="646"/>
      <c r="L99" s="646"/>
      <c r="M99" s="586"/>
      <c r="N99" s="586"/>
      <c r="O99" s="586"/>
      <c r="P99" s="586"/>
      <c r="Q99" s="586"/>
      <c r="R99" s="586"/>
      <c r="S99" s="586"/>
      <c r="T99" s="586"/>
      <c r="U99" s="586"/>
      <c r="V99" s="532"/>
      <c r="W99" s="533"/>
      <c r="X99" s="532"/>
      <c r="Y99" s="532"/>
      <c r="AA99">
        <f t="shared" si="11"/>
        <v>75</v>
      </c>
    </row>
    <row r="100" spans="1:27" x14ac:dyDescent="0.25">
      <c r="A100" s="464" t="str">
        <f t="shared" ca="1" si="10"/>
        <v>IE8 / 76</v>
      </c>
      <c r="B100" s="98" t="str">
        <f ca="1">OFFSET(Sprachen!A455,0,'Informazioni generali'!$B$4-1,1,1)</f>
        <v>Totale costi di produzione specifici</v>
      </c>
      <c r="C100" s="467" t="s">
        <v>38</v>
      </c>
      <c r="D100" s="535">
        <f ca="1">IFERROR(D99*100/(D36*1000000),0)</f>
        <v>0</v>
      </c>
      <c r="E100" s="536"/>
      <c r="F100" s="536"/>
      <c r="G100" s="536"/>
      <c r="H100" s="646"/>
      <c r="I100" s="646"/>
      <c r="J100" s="646"/>
      <c r="K100" s="646"/>
      <c r="L100" s="646"/>
      <c r="M100" s="586"/>
      <c r="N100" s="586"/>
      <c r="O100" s="586"/>
      <c r="P100" s="586"/>
      <c r="Q100" s="586"/>
      <c r="R100" s="586"/>
      <c r="S100" s="586"/>
      <c r="T100" s="586"/>
      <c r="U100" s="586"/>
      <c r="V100" s="346"/>
      <c r="W100" s="207"/>
      <c r="X100" s="346" t="s">
        <v>179</v>
      </c>
      <c r="Y100" s="472" t="s">
        <v>428</v>
      </c>
      <c r="AA100">
        <f>AA99+1</f>
        <v>76</v>
      </c>
    </row>
    <row r="101" spans="1:27" ht="15.75" hidden="1" customHeight="1" x14ac:dyDescent="0.25">
      <c r="A101" s="464" t="str">
        <f t="shared" ca="1" si="10"/>
        <v>IE8 / 76-G</v>
      </c>
      <c r="B101" s="98" t="str">
        <f ca="1">OFFSET(Sprachen!A456,0,'Informazioni generali'!$B$4-1,1,1)</f>
        <v>Totale costi di produzione specifici</v>
      </c>
      <c r="C101" s="467" t="s">
        <v>38</v>
      </c>
      <c r="D101" s="537"/>
      <c r="E101" s="538"/>
      <c r="F101" s="538"/>
      <c r="G101" s="538"/>
      <c r="H101" s="646"/>
      <c r="I101" s="646"/>
      <c r="J101" s="646"/>
      <c r="K101" s="646"/>
      <c r="L101" s="646"/>
      <c r="M101" s="586"/>
      <c r="N101" s="586"/>
      <c r="O101" s="586"/>
      <c r="P101" s="586"/>
      <c r="Q101" s="586"/>
      <c r="R101" s="586"/>
      <c r="S101" s="586"/>
      <c r="T101" s="586"/>
      <c r="U101" s="586"/>
      <c r="V101" s="346"/>
      <c r="W101" s="207"/>
      <c r="X101" s="346"/>
      <c r="Y101" s="472"/>
      <c r="AA101" s="463" t="s">
        <v>531</v>
      </c>
    </row>
    <row r="102" spans="1:27" x14ac:dyDescent="0.25">
      <c r="A102" s="464" t="str">
        <f t="shared" ca="1" si="10"/>
        <v>IE8 / 77</v>
      </c>
      <c r="B102" s="98" t="str">
        <f ca="1">OFFSET(Sprachen!A457,0,'Informazioni generali'!$B$4-1,1,1)</f>
        <v>Costi di produzione (quota del richiedente)</v>
      </c>
      <c r="C102" s="467" t="s">
        <v>24</v>
      </c>
      <c r="D102" s="539">
        <f ca="1">D99*D40</f>
        <v>0</v>
      </c>
      <c r="E102" s="540"/>
      <c r="F102" s="540"/>
      <c r="G102" s="540"/>
      <c r="H102" s="646"/>
      <c r="I102" s="646"/>
      <c r="J102" s="646"/>
      <c r="K102" s="646"/>
      <c r="L102" s="646"/>
      <c r="M102" s="586"/>
      <c r="N102" s="586"/>
      <c r="O102" s="586"/>
      <c r="P102" s="586"/>
      <c r="Q102" s="586"/>
      <c r="R102" s="586"/>
      <c r="S102" s="586"/>
      <c r="T102" s="586"/>
      <c r="U102" s="586"/>
      <c r="V102" s="214"/>
      <c r="W102" s="209"/>
      <c r="X102" s="214"/>
      <c r="Y102" s="214"/>
      <c r="AA102">
        <f>AA100+1</f>
        <v>77</v>
      </c>
    </row>
    <row r="103" spans="1:27" x14ac:dyDescent="0.25">
      <c r="A103" s="456"/>
      <c r="B103" s="541"/>
      <c r="C103" s="541"/>
      <c r="D103"/>
      <c r="E103"/>
      <c r="F103"/>
      <c r="G103"/>
      <c r="H103"/>
      <c r="I103"/>
    </row>
    <row r="104" spans="1:27" ht="15.5" x14ac:dyDescent="0.35">
      <c r="A104" s="542"/>
      <c r="B104" s="543"/>
      <c r="C104" s="543"/>
      <c r="D104" s="544"/>
      <c r="E104" s="545"/>
      <c r="F104" s="545"/>
      <c r="G104" s="545"/>
      <c r="H104"/>
      <c r="I104"/>
    </row>
    <row r="105" spans="1:27" ht="18" x14ac:dyDescent="0.3">
      <c r="A105" s="546" t="str">
        <f ca="1">OFFSET(Sprachen!A458,0,'Informazioni generali'!$B$4-1,1,1)</f>
        <v>C. Ricavi</v>
      </c>
      <c r="B105" s="546"/>
      <c r="C105" s="467"/>
      <c r="D105" s="467"/>
      <c r="E105" s="468"/>
      <c r="F105" s="468"/>
      <c r="G105" s="468"/>
      <c r="J105" s="357"/>
      <c r="M105" s="93"/>
    </row>
    <row r="106" spans="1:27" ht="13" x14ac:dyDescent="0.3">
      <c r="A106" s="464" t="str">
        <f ca="1">CONCATENATE($A$2," / ",AA106)</f>
        <v>IE8 / 78</v>
      </c>
      <c r="B106" s="467" t="str">
        <f ca="1">OFFSET(Sprachen!A471,0,'Informazioni generali'!$B$4-1,1,1)</f>
        <v>Ricavi del mercato day-ahead</v>
      </c>
      <c r="C106" s="467" t="s">
        <v>24</v>
      </c>
      <c r="D106" s="258" t="str">
        <f ca="1">IFERROR(D124+D125,"")</f>
        <v/>
      </c>
      <c r="E106" s="254"/>
      <c r="F106" s="254"/>
      <c r="G106" s="254"/>
      <c r="H106" s="10"/>
      <c r="M106" s="93"/>
      <c r="AA106">
        <f>AA102+1</f>
        <v>78</v>
      </c>
    </row>
    <row r="107" spans="1:27" x14ac:dyDescent="0.25">
      <c r="A107" s="464" t="str">
        <f ca="1">CONCATENATE($A$2," / ",AA107)</f>
        <v>IE8 / 79</v>
      </c>
      <c r="B107" s="467" t="str">
        <f ca="1">OFFSET(Sprachen!A460,0,'Informazioni generali'!$B$4-1,1,1)</f>
        <v>Ricavi di riferimento specifici</v>
      </c>
      <c r="C107" s="467" t="s">
        <v>38</v>
      </c>
      <c r="D107" s="259">
        <f ca="1">IFERROR((D124+D125)*100/(D36*10^6),0)</f>
        <v>0</v>
      </c>
      <c r="E107" s="255"/>
      <c r="F107" s="255"/>
      <c r="G107" s="255"/>
      <c r="AA107">
        <f>AA106+1</f>
        <v>79</v>
      </c>
    </row>
    <row r="108" spans="1:27" hidden="1" x14ac:dyDescent="0.25">
      <c r="A108" s="464" t="str">
        <f ca="1">CONCATENATE($A$2," / ",AA108)</f>
        <v>IE8 / 79-G</v>
      </c>
      <c r="B108" s="467" t="str">
        <f ca="1">OFFSET(Sprachen!A461,0,'Informazioni generali'!$B$4-1,1,1)</f>
        <v>Ricavi di riferimento specifici</v>
      </c>
      <c r="C108" s="467" t="s">
        <v>38</v>
      </c>
      <c r="D108" s="282"/>
      <c r="E108" s="255"/>
      <c r="F108" s="255"/>
      <c r="G108" s="255"/>
      <c r="AA108" s="463" t="s">
        <v>525</v>
      </c>
    </row>
    <row r="109" spans="1:27" x14ac:dyDescent="0.25">
      <c r="A109" s="464" t="str">
        <f ca="1">CONCATENATE($A$2," / ",AA109)</f>
        <v>IE8 / 80</v>
      </c>
      <c r="B109" s="467" t="str">
        <f ca="1">OFFSET(Sprachen!A462,0,'Informazioni generali'!$B$4-1,1,1)</f>
        <v>Ricavi totali (quota richiedente)</v>
      </c>
      <c r="C109" s="467" t="s">
        <v>24</v>
      </c>
      <c r="D109" s="258" t="str">
        <f ca="1">IFERROR(D106*D40,"")</f>
        <v/>
      </c>
      <c r="E109" s="255"/>
      <c r="F109" s="255"/>
      <c r="G109" s="255"/>
      <c r="AA109">
        <v>80</v>
      </c>
    </row>
    <row r="110" spans="1:27" ht="15.5" x14ac:dyDescent="0.35">
      <c r="A110" s="542"/>
      <c r="B110" s="543"/>
      <c r="C110" s="543"/>
      <c r="D110" s="544"/>
      <c r="E110" s="547"/>
      <c r="F110" s="547"/>
      <c r="G110" s="547"/>
      <c r="H110" s="548"/>
      <c r="I110" s="448"/>
      <c r="J110" s="448"/>
      <c r="K110" s="448"/>
      <c r="L110" s="448"/>
      <c r="M110" s="448"/>
      <c r="N110" s="448"/>
      <c r="O110" s="448"/>
      <c r="P110" s="448"/>
      <c r="Q110" s="448"/>
    </row>
    <row r="111" spans="1:27" ht="18" x14ac:dyDescent="0.25">
      <c r="A111" s="549" t="str">
        <f ca="1">OFFSET(Sprachen!A463,0,'Informazioni generali'!$B$4-1,1,1)</f>
        <v xml:space="preserve">D. Costi di produzione non coperti </v>
      </c>
      <c r="C111" s="465"/>
      <c r="D111" s="550"/>
      <c r="E111" s="468"/>
      <c r="F111" s="468"/>
      <c r="G111" s="468"/>
    </row>
    <row r="112" spans="1:27" x14ac:dyDescent="0.25">
      <c r="A112" s="464" t="str">
        <f ca="1">CONCATENATE($A$2," / ",AA112)</f>
        <v>IE8 / 81</v>
      </c>
      <c r="B112" s="467" t="str">
        <f ca="1">OFFSET(Sprachen!A464,0,'Informazioni generali'!$B$4-1,1,1)</f>
        <v>Costi di produzione non coperti</v>
      </c>
      <c r="C112" s="467" t="s">
        <v>24</v>
      </c>
      <c r="D112" s="539" t="str">
        <f ca="1">IFERROR(D99-D106,"")</f>
        <v/>
      </c>
      <c r="E112" s="551"/>
      <c r="F112" s="551"/>
      <c r="G112" s="551"/>
      <c r="AA112">
        <f>AA109+1</f>
        <v>81</v>
      </c>
    </row>
    <row r="113" spans="1:27" x14ac:dyDescent="0.25">
      <c r="A113" s="464" t="str">
        <f ca="1">CONCATENATE($A$2," / ",AA113)</f>
        <v>IE8 / 82</v>
      </c>
      <c r="B113" s="467" t="str">
        <f ca="1">OFFSET(Sprachen!A465,0,'Informazioni generali'!$B$4-1,1,1)</f>
        <v>Costi di produzione non coperti specifici</v>
      </c>
      <c r="C113" s="467" t="s">
        <v>38</v>
      </c>
      <c r="D113" s="259">
        <f ca="1">D100-D107</f>
        <v>0</v>
      </c>
      <c r="E113" s="536"/>
      <c r="F113" s="536"/>
      <c r="G113" s="536"/>
      <c r="I113" s="552"/>
      <c r="AA113">
        <f>AA112+1</f>
        <v>82</v>
      </c>
    </row>
    <row r="114" spans="1:27" x14ac:dyDescent="0.25">
      <c r="A114" s="464" t="str">
        <f ca="1">CONCATENATE($A$2," / ",AA114)</f>
        <v>IE8 / 83</v>
      </c>
      <c r="B114" s="467" t="str">
        <f ca="1">OFFSET(Sprachen!A466,0,'Informazioni generali'!$B$4-1,1,1)</f>
        <v>Costi di produzione non coperti decurtati</v>
      </c>
      <c r="C114" s="467" t="s">
        <v>38</v>
      </c>
      <c r="D114" s="259">
        <f ca="1">MIN(1,D113)</f>
        <v>0</v>
      </c>
      <c r="E114" s="536"/>
      <c r="F114" s="536"/>
      <c r="G114" s="536"/>
      <c r="I114" s="552"/>
      <c r="AA114">
        <f>AA113+1</f>
        <v>83</v>
      </c>
    </row>
    <row r="115" spans="1:27" ht="28.5" customHeight="1" x14ac:dyDescent="0.35">
      <c r="A115" s="464" t="str">
        <f ca="1">CONCATENATE($A$2," / ",AA115)</f>
        <v>IE8 / 84</v>
      </c>
      <c r="B115" s="98" t="str">
        <f ca="1">OFFSET(Sprachen!A467,0,'Informazioni generali'!$B$4-1,1,1)</f>
        <v>Costi di produzione non coperti quota del richiedente</v>
      </c>
      <c r="C115" s="467" t="s">
        <v>24</v>
      </c>
      <c r="D115" s="111" t="str">
        <f ca="1">IFERROR(D102-D109,"")</f>
        <v/>
      </c>
      <c r="E115" s="252"/>
      <c r="F115" s="252"/>
      <c r="G115" s="252"/>
      <c r="H115" s="448"/>
      <c r="I115" s="448"/>
      <c r="J115" s="448"/>
      <c r="K115" s="448"/>
      <c r="L115" s="448"/>
      <c r="M115" s="448"/>
      <c r="N115" s="448"/>
      <c r="O115" s="448"/>
      <c r="P115" s="448"/>
      <c r="R115" s="448"/>
      <c r="S115" s="448"/>
      <c r="AA115">
        <f>AA114+1</f>
        <v>84</v>
      </c>
    </row>
    <row r="116" spans="1:27" ht="15.5" x14ac:dyDescent="0.35">
      <c r="A116" s="542"/>
      <c r="B116" s="543"/>
      <c r="C116" s="543"/>
      <c r="D116" s="543"/>
      <c r="E116" s="547"/>
      <c r="F116" s="547"/>
      <c r="G116" s="547"/>
      <c r="H116" s="543"/>
      <c r="I116" s="543"/>
      <c r="J116" s="543"/>
      <c r="K116" s="543"/>
      <c r="L116" s="543"/>
      <c r="M116" s="543"/>
      <c r="N116" s="543"/>
      <c r="O116" s="543"/>
      <c r="P116" s="543"/>
      <c r="Q116" s="544"/>
      <c r="R116" s="448"/>
      <c r="S116" s="448"/>
    </row>
    <row r="117" spans="1:27" ht="18" x14ac:dyDescent="0.35">
      <c r="A117" s="553" t="str">
        <f ca="1">OFFSET(Sprachen!A468,0,'Informazioni generali'!$B$4-1,1,1)</f>
        <v>E. Ricavi del mercato di riferimento</v>
      </c>
      <c r="C117" s="554"/>
      <c r="D117" s="554"/>
      <c r="E117" s="555"/>
      <c r="F117" s="555"/>
      <c r="G117" s="555"/>
      <c r="H117" s="650" t="str">
        <f ca="1">H89</f>
        <v>Commenti UFE</v>
      </c>
      <c r="I117" s="651"/>
      <c r="J117" s="651"/>
      <c r="K117" s="651"/>
      <c r="L117" s="651"/>
      <c r="M117" s="651" t="str">
        <f ca="1">M89</f>
        <v>Commenti richiedente</v>
      </c>
      <c r="N117" s="651"/>
      <c r="O117" s="651"/>
      <c r="P117" s="651"/>
      <c r="Q117" s="651"/>
      <c r="R117" s="448"/>
      <c r="S117" s="109"/>
    </row>
    <row r="118" spans="1:27" ht="15.5" x14ac:dyDescent="0.35">
      <c r="A118" s="464" t="str">
        <f t="shared" ref="A118:A125" ca="1" si="12">CONCATENATE($A$2," / ",AA118)</f>
        <v>IE8 / 85</v>
      </c>
      <c r="B118" s="556" t="str">
        <f ca="1">OFFSET(Sprachen!A469,0,'Informazioni generali'!$B$4-1,1,1)</f>
        <v xml:space="preserve">Prezzi d'elettricità scaricati da EEX il: </v>
      </c>
      <c r="C118" s="112">
        <v>45670</v>
      </c>
      <c r="D118" s="253"/>
      <c r="E118" s="256"/>
      <c r="F118" s="256"/>
      <c r="G118" s="256"/>
      <c r="H118" s="659"/>
      <c r="I118" s="646"/>
      <c r="J118" s="646"/>
      <c r="K118" s="646"/>
      <c r="L118" s="646"/>
      <c r="M118" s="660"/>
      <c r="N118" s="661"/>
      <c r="O118" s="661"/>
      <c r="P118" s="661"/>
      <c r="Q118" s="662"/>
      <c r="R118" s="448"/>
      <c r="S118" s="448"/>
      <c r="AA118">
        <f>AA115+1</f>
        <v>85</v>
      </c>
    </row>
    <row r="119" spans="1:27" ht="15.5" x14ac:dyDescent="0.35">
      <c r="A119" s="464" t="str">
        <f t="shared" ca="1" si="12"/>
        <v>IE8 / 86</v>
      </c>
      <c r="B119" s="557" t="str">
        <f ca="1">OFFSET(Sprachen!A470,0,'Informazioni generali'!$B$4-1,1,1)</f>
        <v>Periodo d'esercizio</v>
      </c>
      <c r="C119" s="644" t="str">
        <f ca="1">IFERROR(IF($D$5="Nein/Non/No","-",INDIRECT(CONCATENATE(Input_prod_e!A2,"!")&amp;CONCATENATE(MID("CDEFGHIJKLMNOPQRSTUVWXYZ",HLOOKUP($A$2,Input_prod_e!$C$5:$AS$6,2,FALSE),1),"8"))),"")</f>
        <v/>
      </c>
      <c r="D119" s="645"/>
      <c r="E119" s="558"/>
      <c r="F119" s="558"/>
      <c r="G119" s="558"/>
      <c r="H119" s="659"/>
      <c r="I119" s="646"/>
      <c r="J119" s="646"/>
      <c r="K119" s="646"/>
      <c r="L119" s="646"/>
      <c r="M119" s="660"/>
      <c r="N119" s="661"/>
      <c r="O119" s="661"/>
      <c r="P119" s="661"/>
      <c r="Q119" s="662"/>
      <c r="R119" s="448"/>
      <c r="S119" s="448"/>
      <c r="AA119">
        <f t="shared" ref="AA119:AA124" si="13">AA118+1</f>
        <v>86</v>
      </c>
    </row>
    <row r="120" spans="1:27" ht="15.5" x14ac:dyDescent="0.35">
      <c r="A120" s="464" t="str">
        <f t="shared" ca="1" si="12"/>
        <v>IE8 / 87</v>
      </c>
      <c r="B120" s="559" t="str">
        <f ca="1">OFFSET(Sprachen!A471,0,'Informazioni generali'!$B$4-1,1,1)</f>
        <v>Ricavi del mercato day-ahead</v>
      </c>
      <c r="C120" s="287" t="s">
        <v>24</v>
      </c>
      <c r="D120" s="560" t="s">
        <v>79</v>
      </c>
      <c r="E120" s="561"/>
      <c r="F120" s="561"/>
      <c r="G120" s="561"/>
      <c r="H120" s="562" t="str">
        <f ca="1">OFFSET(Sprachen!A336,0,'Informazioni generali'!$B$4-1,1,1)</f>
        <v>Centrale 1</v>
      </c>
      <c r="I120" s="557" t="str">
        <f ca="1">OFFSET(Sprachen!A337,0,'Informazioni generali'!$B$4-1,1,1)</f>
        <v>Centrale 2</v>
      </c>
      <c r="J120" s="563" t="str">
        <f ca="1">OFFSET(Sprachen!A338,0,'Informazioni generali'!$B$4-1,1,1)</f>
        <v>Centrale 3</v>
      </c>
      <c r="K120" s="563" t="str">
        <f ca="1">OFFSET(Sprachen!A339,0,'Informazioni generali'!$B$4-1,1,1)</f>
        <v>Centrale 4</v>
      </c>
      <c r="L120" s="563" t="str">
        <f ca="1">OFFSET(Sprachen!A340,0,'Informazioni generali'!$B$4-1,1,1)</f>
        <v>Centrale 5</v>
      </c>
      <c r="M120" s="563" t="str">
        <f ca="1">OFFSET(Sprachen!A341,0,'Informazioni generali'!$B$4-1,1,1)</f>
        <v>Centrale 6</v>
      </c>
      <c r="N120" s="563" t="str">
        <f ca="1">OFFSET(Sprachen!A342,0,'Informazioni generali'!$B$4-1,1,1)</f>
        <v>Centrale 7</v>
      </c>
      <c r="O120" s="563" t="str">
        <f ca="1">OFFSET(Sprachen!A343,0,'Informazioni generali'!$B$4-1,1,1)</f>
        <v>Centrale 8</v>
      </c>
      <c r="P120" s="563" t="str">
        <f ca="1">OFFSET(Sprachen!A344,0,'Informazioni generali'!$B$4-1,1,1)</f>
        <v>Centrale 9</v>
      </c>
      <c r="Q120" s="563" t="str">
        <f ca="1">OFFSET(Sprachen!A345,0,'Informazioni generali'!$B$4-1,1,1)</f>
        <v>Centrale 10</v>
      </c>
      <c r="R120" s="448"/>
      <c r="S120" s="448"/>
      <c r="AA120">
        <f t="shared" si="13"/>
        <v>87</v>
      </c>
    </row>
    <row r="121" spans="1:27" ht="15.5" x14ac:dyDescent="0.35">
      <c r="A121" s="464" t="str">
        <f t="shared" ca="1" si="12"/>
        <v>IE8 / 88</v>
      </c>
      <c r="B121" s="743" t="str">
        <f ca="1">OFFSET(Sprachen!A472,0,'Informazioni generali'!$B$4-1,1,1)</f>
        <v>Tutte le centrali</v>
      </c>
      <c r="C121" s="744"/>
      <c r="D121" s="358">
        <f ca="1">+SUM(H121:Q121)</f>
        <v>0</v>
      </c>
      <c r="E121" s="359"/>
      <c r="F121" s="359"/>
      <c r="G121" s="359"/>
      <c r="H121" s="360" t="str">
        <f ca="1">IFERROR(IF($D$5="Nein/Non/No","-",VLOOKUP(H$120,Input_prod_e!$A$33:$AA$42,HLOOKUP($A$2,Input_prod_e!$C$5:$AS$6,2,FALSE)+2,FALSE)),"")</f>
        <v/>
      </c>
      <c r="I121" s="360" t="str">
        <f ca="1">IFERROR(IF($D$5="Nein/Non/No","-",VLOOKUP(I$120,Input_prod_e!$A$33:$AA$42,HLOOKUP($A$2,Input_prod_e!$C$5:$AS$6,2,FALSE)+2,FALSE)),"")</f>
        <v/>
      </c>
      <c r="J121" s="360" t="str">
        <f ca="1">IFERROR(IF($D$5="Nein/Non/No","-",VLOOKUP(J$120,Input_prod_e!$A$33:$AA$42,HLOOKUP($A$2,Input_prod_e!$C$5:$AS$6,2,FALSE)+2,FALSE)),"")</f>
        <v/>
      </c>
      <c r="K121" s="360" t="str">
        <f ca="1">IFERROR(IF($D$5="Nein/Non/No","-",VLOOKUP(K$120,Input_prod_e!$A$33:$AA$42,HLOOKUP($A$2,Input_prod_e!$C$5:$AS$6,2,FALSE)+2,FALSE)),"")</f>
        <v/>
      </c>
      <c r="L121" s="360" t="str">
        <f ca="1">IFERROR(IF($D$5="Nein/Non/No","-",VLOOKUP(L$120,Input_prod_e!$A$33:$AA$42,HLOOKUP($A$2,Input_prod_e!$C$5:$AS$6,2,FALSE)+2,FALSE)),"")</f>
        <v/>
      </c>
      <c r="M121" s="360" t="str">
        <f ca="1">IFERROR(IF($D$5="Nein/Non/No","-",VLOOKUP(M$120,Input_prod_e!$A$33:$AA$42,HLOOKUP($A$2,Input_prod_e!$C$5:$AS$6,2,FALSE)+2,FALSE)),"")</f>
        <v/>
      </c>
      <c r="N121" s="360" t="str">
        <f ca="1">IFERROR(IF($D$5="Nein/Non/No","-",VLOOKUP(N$120,Input_prod_e!$A$33:$AA$42,HLOOKUP($A$2,Input_prod_e!$C$5:$AS$6,2,FALSE)+2,FALSE)),"")</f>
        <v/>
      </c>
      <c r="O121" s="360" t="str">
        <f ca="1">IFERROR(IF($D$5="Nein/Non/No","-",VLOOKUP(O$120,Input_prod_e!$A$33:$AA$42,HLOOKUP($A$2,Input_prod_e!$C$5:$AS$6,2,FALSE)+2,FALSE)),"")</f>
        <v/>
      </c>
      <c r="P121" s="360" t="str">
        <f ca="1">IFERROR(IF($D$5="Nein/Non/No","-",VLOOKUP(P$120,Input_prod_e!$A$33:$AA$42,HLOOKUP($A$2,Input_prod_e!$C$5:$AS$6,2,FALSE)+2,FALSE)),"")</f>
        <v/>
      </c>
      <c r="Q121" s="360" t="str">
        <f ca="1">IFERROR(IF($D$5="Nein/Non/No","-",VLOOKUP(Q$120,Input_prod_e!$A$33:$AA$42,HLOOKUP($A$2,Input_prod_e!$C$5:$AS$6,2,FALSE)+2,FALSE)),"")</f>
        <v/>
      </c>
      <c r="R121" s="448"/>
      <c r="S121" s="564"/>
      <c r="AA121">
        <f t="shared" si="13"/>
        <v>88</v>
      </c>
    </row>
    <row r="122" spans="1:27" ht="30" customHeight="1" x14ac:dyDescent="0.35">
      <c r="A122" s="464" t="str">
        <f t="shared" ca="1" si="12"/>
        <v>IE8 / 89</v>
      </c>
      <c r="B122" s="743" t="str">
        <f ca="1">OFFSET(Sprachen!A473,0,'Informazioni generali'!$B$4-1,1,1)</f>
        <v>Dedotti gli impianti non collegati sul piano idraulico o ottimizzati nell'insieme</v>
      </c>
      <c r="C122" s="744"/>
      <c r="D122" s="358">
        <f>+SUM(H122:Q122)</f>
        <v>0</v>
      </c>
      <c r="E122" s="359"/>
      <c r="F122" s="359"/>
      <c r="G122" s="359"/>
      <c r="H122" s="360">
        <f>+IF(OR(H50="Nein",H50="Non",H50="No"),-H121,0)</f>
        <v>0</v>
      </c>
      <c r="I122" s="360">
        <f t="shared" ref="I122:Q122" si="14">+IF(OR(I50="Nein",I50="Non",I50="No"),-I121,0)</f>
        <v>0</v>
      </c>
      <c r="J122" s="360">
        <f t="shared" si="14"/>
        <v>0</v>
      </c>
      <c r="K122" s="360">
        <f t="shared" si="14"/>
        <v>0</v>
      </c>
      <c r="L122" s="360">
        <f t="shared" si="14"/>
        <v>0</v>
      </c>
      <c r="M122" s="360">
        <f t="shared" si="14"/>
        <v>0</v>
      </c>
      <c r="N122" s="360">
        <f t="shared" si="14"/>
        <v>0</v>
      </c>
      <c r="O122" s="360">
        <f t="shared" si="14"/>
        <v>0</v>
      </c>
      <c r="P122" s="360">
        <f t="shared" si="14"/>
        <v>0</v>
      </c>
      <c r="Q122" s="360">
        <f t="shared" si="14"/>
        <v>0</v>
      </c>
      <c r="R122" s="448"/>
      <c r="S122" s="109"/>
      <c r="AA122">
        <f t="shared" si="13"/>
        <v>89</v>
      </c>
    </row>
    <row r="123" spans="1:27" ht="16" thickBot="1" x14ac:dyDescent="0.4">
      <c r="A123" s="464" t="str">
        <f t="shared" ca="1" si="12"/>
        <v>IE8 / 90</v>
      </c>
      <c r="B123" s="743" t="str">
        <f ca="1">OFFSET(Sprachen!A474,0,'Informazioni generali'!$B$4-1,1,1)</f>
        <v>Dedotti gli impianti RIC</v>
      </c>
      <c r="C123" s="744"/>
      <c r="D123" s="361">
        <f>+SUM(H123:Q123)</f>
        <v>0</v>
      </c>
      <c r="E123" s="359"/>
      <c r="F123" s="359"/>
      <c r="G123" s="359"/>
      <c r="H123" s="360">
        <f>+IF(OR(H56="Ja",H56="Oui",H56="Si"),IF(OR(H50="Ja",H50="Oui",H50="Si"),-H121,0),0)</f>
        <v>0</v>
      </c>
      <c r="I123" s="360">
        <f t="shared" ref="I123:Q123" si="15">+IF(OR(I56="Ja",I56="Oui",I56="Si"),IF(OR(I50="Ja",I50="Oui",I50="Si"),-I121,0),0)</f>
        <v>0</v>
      </c>
      <c r="J123" s="360">
        <f t="shared" si="15"/>
        <v>0</v>
      </c>
      <c r="K123" s="360">
        <f t="shared" si="15"/>
        <v>0</v>
      </c>
      <c r="L123" s="360">
        <f t="shared" si="15"/>
        <v>0</v>
      </c>
      <c r="M123" s="360">
        <f t="shared" si="15"/>
        <v>0</v>
      </c>
      <c r="N123" s="360">
        <f t="shared" si="15"/>
        <v>0</v>
      </c>
      <c r="O123" s="360">
        <f t="shared" si="15"/>
        <v>0</v>
      </c>
      <c r="P123" s="360">
        <f t="shared" si="15"/>
        <v>0</v>
      </c>
      <c r="Q123" s="360">
        <f t="shared" si="15"/>
        <v>0</v>
      </c>
      <c r="R123" s="448"/>
      <c r="S123" s="109"/>
      <c r="AA123">
        <f t="shared" si="13"/>
        <v>90</v>
      </c>
    </row>
    <row r="124" spans="1:27" ht="26.25" customHeight="1" thickBot="1" x14ac:dyDescent="0.4">
      <c r="A124" s="462" t="str">
        <f t="shared" ca="1" si="12"/>
        <v>IE8 / 91</v>
      </c>
      <c r="B124" s="745" t="str">
        <f ca="1">+CONCATENATE(OFFSET(Sprachen!A475,0,'Informazioni generali'!$B$4-1,1,1)," ",IF(D13=0,"",D13))</f>
        <v>Ricavi del mercato day-ahead per l'impianto  IE8</v>
      </c>
      <c r="C124" s="746"/>
      <c r="D124" s="362">
        <f ca="1">IFERROR(+MAX(SUM(D121:D123),0),"")</f>
        <v>0</v>
      </c>
      <c r="E124" s="363"/>
      <c r="F124" s="363"/>
      <c r="G124" s="364"/>
      <c r="H124" s="360">
        <f ca="1">+IF(H121&lt;0,H121,MAX(SUM(H121:H123),0))</f>
        <v>0</v>
      </c>
      <c r="I124" s="360">
        <f t="shared" ref="I124:Q124" ca="1" si="16">+IF(I121&lt;0,I121,MAX(SUM(I121:I123),0))</f>
        <v>0</v>
      </c>
      <c r="J124" s="360">
        <f t="shared" ca="1" si="16"/>
        <v>0</v>
      </c>
      <c r="K124" s="360">
        <f t="shared" ca="1" si="16"/>
        <v>0</v>
      </c>
      <c r="L124" s="360">
        <f t="shared" ca="1" si="16"/>
        <v>0</v>
      </c>
      <c r="M124" s="360">
        <f t="shared" ca="1" si="16"/>
        <v>0</v>
      </c>
      <c r="N124" s="360">
        <f t="shared" ca="1" si="16"/>
        <v>0</v>
      </c>
      <c r="O124" s="360">
        <f t="shared" ca="1" si="16"/>
        <v>0</v>
      </c>
      <c r="P124" s="360">
        <f t="shared" ca="1" si="16"/>
        <v>0</v>
      </c>
      <c r="Q124" s="360">
        <f t="shared" ca="1" si="16"/>
        <v>0</v>
      </c>
      <c r="R124" s="448"/>
      <c r="S124" s="448"/>
      <c r="AA124">
        <f t="shared" si="13"/>
        <v>91</v>
      </c>
    </row>
    <row r="125" spans="1:27" ht="27.4" customHeight="1" thickBot="1" x14ac:dyDescent="0.4">
      <c r="A125" s="462" t="str">
        <f t="shared" ca="1" si="12"/>
        <v>IE8 / 92</v>
      </c>
      <c r="B125" s="745" t="str">
        <f ca="1">+CONCATENATE(OFFSET(Sprachen!A476,0,'Informazioni generali'!$B$4-1,1,1)," ",IF(D13=0,"",D13))</f>
        <v>Ricavi GO, riserva invernale, PSRS e mercato a termine IE8</v>
      </c>
      <c r="C125" s="746"/>
      <c r="D125" s="362" t="str" cm="1">
        <f t="array" aca="1" ref="D125" ca="1">IFERROR(INDIRECT(CONCATENATE(Input_prod_e!A2,"!")&amp;CONCATENATE(MID("CDEFGHIJKLMNOPQRSTUVWXYZ",HLOOKUP($A$2,Input_prod_e!$C$5:$AS$6,2,FALSE),1),"68")),"")</f>
        <v/>
      </c>
      <c r="E125" s="365"/>
      <c r="F125" s="365"/>
      <c r="G125" s="365"/>
      <c r="R125" s="448"/>
      <c r="S125" s="448"/>
      <c r="AA125">
        <v>92</v>
      </c>
    </row>
    <row r="126" spans="1:27" ht="15.5" x14ac:dyDescent="0.35">
      <c r="R126" s="448"/>
      <c r="S126" s="448"/>
    </row>
    <row r="127" spans="1:27" ht="15.5" x14ac:dyDescent="0.35">
      <c r="R127" s="448"/>
      <c r="S127" s="448"/>
    </row>
    <row r="128" spans="1:27" ht="15.5" x14ac:dyDescent="0.35">
      <c r="D128" s="565"/>
      <c r="R128" s="448"/>
      <c r="S128" s="448"/>
    </row>
    <row r="129" spans="18:19" ht="15.5" x14ac:dyDescent="0.35">
      <c r="R129" s="448"/>
      <c r="S129" s="448"/>
    </row>
    <row r="130" spans="18:19" ht="15.5" x14ac:dyDescent="0.35">
      <c r="R130" s="448"/>
      <c r="S130" s="448"/>
    </row>
    <row r="131" spans="18:19" ht="15.5" x14ac:dyDescent="0.35">
      <c r="R131" s="448"/>
      <c r="S131" s="448"/>
    </row>
  </sheetData>
  <sheetProtection algorithmName="SHA-512" hashValue="ceUIp6/VhSeNvaVGI1W0ksr/Yj3YLKV16Ji83ccebIvyh0VQC3yAzw1gbzy//r7xmGaMWINJCOn2hp9JHZQwTw==" saltValue="Cr2XNIH9Y+5cYXNDPw1rDw==" spinCount="100000" sheet="1" objects="1" scenarios="1"/>
  <protectedRanges>
    <protectedRange sqref="C5 H6:J7 L6:N7 P6:R7 T6:U7 L15 B14:B15 D18:D24 D26 D31:D32 D34:D35 D38:D40 D42 D44:D45 M13:U45 H49:Q53 H56:Q59 T48:U59 D64:D65 D69:D73 K67:L72 M62:U74 D77:K79 D80:D83" name="Eingabe"/>
  </protectedRanges>
  <mergeCells count="206">
    <mergeCell ref="B121:C121"/>
    <mergeCell ref="B122:C122"/>
    <mergeCell ref="B123:C123"/>
    <mergeCell ref="B124:C124"/>
    <mergeCell ref="B125:C125"/>
    <mergeCell ref="H117:L117"/>
    <mergeCell ref="M117:Q117"/>
    <mergeCell ref="H118:L118"/>
    <mergeCell ref="M118:Q118"/>
    <mergeCell ref="C119:D119"/>
    <mergeCell ref="H119:L119"/>
    <mergeCell ref="M119:Q119"/>
    <mergeCell ref="H100:L100"/>
    <mergeCell ref="M100:U100"/>
    <mergeCell ref="H101:L101"/>
    <mergeCell ref="M101:U101"/>
    <mergeCell ref="H102:L102"/>
    <mergeCell ref="M102:U102"/>
    <mergeCell ref="H97:L97"/>
    <mergeCell ref="M97:U97"/>
    <mergeCell ref="H98:L98"/>
    <mergeCell ref="M98:U98"/>
    <mergeCell ref="H99:L99"/>
    <mergeCell ref="M99:U99"/>
    <mergeCell ref="H94:L94"/>
    <mergeCell ref="M94:U94"/>
    <mergeCell ref="H95:L95"/>
    <mergeCell ref="M95:U95"/>
    <mergeCell ref="H96:L96"/>
    <mergeCell ref="M96:U96"/>
    <mergeCell ref="H91:L91"/>
    <mergeCell ref="M91:U91"/>
    <mergeCell ref="H92:L92"/>
    <mergeCell ref="M92:U92"/>
    <mergeCell ref="H93:L93"/>
    <mergeCell ref="M93:U93"/>
    <mergeCell ref="H87:P87"/>
    <mergeCell ref="Q87:U87"/>
    <mergeCell ref="H89:L89"/>
    <mergeCell ref="M89:U89"/>
    <mergeCell ref="H90:L90"/>
    <mergeCell ref="M90:U90"/>
    <mergeCell ref="H84:P84"/>
    <mergeCell ref="Q84:U84"/>
    <mergeCell ref="H85:P85"/>
    <mergeCell ref="Q85:U85"/>
    <mergeCell ref="H86:P86"/>
    <mergeCell ref="Q86:U86"/>
    <mergeCell ref="L81:P81"/>
    <mergeCell ref="Q81:U81"/>
    <mergeCell ref="L82:P82"/>
    <mergeCell ref="Q82:U82"/>
    <mergeCell ref="H83:P83"/>
    <mergeCell ref="Q83:U83"/>
    <mergeCell ref="M74:U74"/>
    <mergeCell ref="L76:P76"/>
    <mergeCell ref="Q76:U76"/>
    <mergeCell ref="L77:P79"/>
    <mergeCell ref="Q77:U79"/>
    <mergeCell ref="L80:P80"/>
    <mergeCell ref="Q80:U80"/>
    <mergeCell ref="I73:J73"/>
    <mergeCell ref="K73:L73"/>
    <mergeCell ref="M72:U72"/>
    <mergeCell ref="I74:J74"/>
    <mergeCell ref="K74:L74"/>
    <mergeCell ref="M73:U73"/>
    <mergeCell ref="M69:U69"/>
    <mergeCell ref="M70:U70"/>
    <mergeCell ref="M71:U71"/>
    <mergeCell ref="H70:H72"/>
    <mergeCell ref="I70:J72"/>
    <mergeCell ref="K70:L72"/>
    <mergeCell ref="H64:L65"/>
    <mergeCell ref="M64:U64"/>
    <mergeCell ref="M65:U65"/>
    <mergeCell ref="H66:L66"/>
    <mergeCell ref="M66:U66"/>
    <mergeCell ref="H67:H69"/>
    <mergeCell ref="I67:J69"/>
    <mergeCell ref="K67:L69"/>
    <mergeCell ref="M67:U67"/>
    <mergeCell ref="M68:U68"/>
    <mergeCell ref="H61:L61"/>
    <mergeCell ref="M61:U61"/>
    <mergeCell ref="H62:L62"/>
    <mergeCell ref="M62:U62"/>
    <mergeCell ref="H63:L63"/>
    <mergeCell ref="M63:U63"/>
    <mergeCell ref="R57:S57"/>
    <mergeCell ref="T57:U57"/>
    <mergeCell ref="R58:S58"/>
    <mergeCell ref="T58:U58"/>
    <mergeCell ref="R59:S59"/>
    <mergeCell ref="T59:U59"/>
    <mergeCell ref="R53:S53"/>
    <mergeCell ref="T53:U53"/>
    <mergeCell ref="R54:S55"/>
    <mergeCell ref="T54:U54"/>
    <mergeCell ref="T55:U55"/>
    <mergeCell ref="R56:S56"/>
    <mergeCell ref="T56:U56"/>
    <mergeCell ref="R50:S50"/>
    <mergeCell ref="T50:U50"/>
    <mergeCell ref="R51:S51"/>
    <mergeCell ref="T51:U51"/>
    <mergeCell ref="R52:S52"/>
    <mergeCell ref="T52:U52"/>
    <mergeCell ref="H45:L45"/>
    <mergeCell ref="M45:U45"/>
    <mergeCell ref="R47:S47"/>
    <mergeCell ref="R48:S48"/>
    <mergeCell ref="T48:U48"/>
    <mergeCell ref="R49:S49"/>
    <mergeCell ref="T49:U49"/>
    <mergeCell ref="H42:L42"/>
    <mergeCell ref="M42:U42"/>
    <mergeCell ref="H43:L43"/>
    <mergeCell ref="M43:U43"/>
    <mergeCell ref="H44:L44"/>
    <mergeCell ref="M44:U44"/>
    <mergeCell ref="H39:L39"/>
    <mergeCell ref="M39:U39"/>
    <mergeCell ref="H40:L40"/>
    <mergeCell ref="M40:U40"/>
    <mergeCell ref="H41:L41"/>
    <mergeCell ref="M41:U41"/>
    <mergeCell ref="H36:L36"/>
    <mergeCell ref="M36:U36"/>
    <mergeCell ref="H37:L37"/>
    <mergeCell ref="M37:U37"/>
    <mergeCell ref="H38:L38"/>
    <mergeCell ref="M38:U38"/>
    <mergeCell ref="H33:L33"/>
    <mergeCell ref="M33:U33"/>
    <mergeCell ref="H34:L34"/>
    <mergeCell ref="M34:U34"/>
    <mergeCell ref="H35:L35"/>
    <mergeCell ref="M35:U35"/>
    <mergeCell ref="H30:L30"/>
    <mergeCell ref="M30:U30"/>
    <mergeCell ref="H31:L31"/>
    <mergeCell ref="M31:U31"/>
    <mergeCell ref="H32:L32"/>
    <mergeCell ref="M32:U32"/>
    <mergeCell ref="H27:L27"/>
    <mergeCell ref="M27:U27"/>
    <mergeCell ref="H28:L28"/>
    <mergeCell ref="M28:U28"/>
    <mergeCell ref="H29:L29"/>
    <mergeCell ref="M29:U29"/>
    <mergeCell ref="H24:L24"/>
    <mergeCell ref="M24:U24"/>
    <mergeCell ref="H25:L25"/>
    <mergeCell ref="M25:U25"/>
    <mergeCell ref="H26:L26"/>
    <mergeCell ref="M26:U26"/>
    <mergeCell ref="H20:L20"/>
    <mergeCell ref="M20:U20"/>
    <mergeCell ref="H21:L22"/>
    <mergeCell ref="M21:U21"/>
    <mergeCell ref="M22:U22"/>
    <mergeCell ref="H23:L23"/>
    <mergeCell ref="M23:U23"/>
    <mergeCell ref="B17:C17"/>
    <mergeCell ref="H17:L17"/>
    <mergeCell ref="M17:U17"/>
    <mergeCell ref="H18:L18"/>
    <mergeCell ref="M18:U18"/>
    <mergeCell ref="H19:L19"/>
    <mergeCell ref="M19:U19"/>
    <mergeCell ref="V13:V15"/>
    <mergeCell ref="W13:W15"/>
    <mergeCell ref="X13:X15"/>
    <mergeCell ref="Y13:Y15"/>
    <mergeCell ref="H15:K15"/>
    <mergeCell ref="B16:C16"/>
    <mergeCell ref="H16:L16"/>
    <mergeCell ref="M16:U16"/>
    <mergeCell ref="B12:D12"/>
    <mergeCell ref="E12:G12"/>
    <mergeCell ref="H12:L12"/>
    <mergeCell ref="M12:U12"/>
    <mergeCell ref="A13:A15"/>
    <mergeCell ref="C13:C15"/>
    <mergeCell ref="D13:D15"/>
    <mergeCell ref="H13:L14"/>
    <mergeCell ref="M13:U15"/>
    <mergeCell ref="B7:C7"/>
    <mergeCell ref="H7:J7"/>
    <mergeCell ref="L7:N7"/>
    <mergeCell ref="P7:R7"/>
    <mergeCell ref="T7:U7"/>
    <mergeCell ref="B8:C8"/>
    <mergeCell ref="H8:J8"/>
    <mergeCell ref="L8:N8"/>
    <mergeCell ref="H5:U5"/>
    <mergeCell ref="B6:C6"/>
    <mergeCell ref="D6:D7"/>
    <mergeCell ref="H6:J6"/>
    <mergeCell ref="K6:K7"/>
    <mergeCell ref="L6:N6"/>
    <mergeCell ref="O6:O7"/>
    <mergeCell ref="P6:R6"/>
    <mergeCell ref="S6:S7"/>
    <mergeCell ref="T6:U6"/>
  </mergeCells>
  <conditionalFormatting sqref="X13 X16:X25 X27:X30 X33 X36:X37 X46 X54:X55 X60 X75 X84:X86 X88 X97 X99 X101:X102">
    <cfRule type="containsText" dxfId="431" priority="141" operator="containsText" text="nicht i.O.">
      <formula>NOT(ISERROR(SEARCH("nicht i.O.",X13)))</formula>
    </cfRule>
    <cfRule type="containsText" dxfId="430" priority="142" operator="containsText" text="in Abklärung">
      <formula>NOT(ISERROR(SEARCH("in Abklärung",X13)))</formula>
    </cfRule>
    <cfRule type="containsText" dxfId="429" priority="143" operator="containsText" text="i.O.">
      <formula>NOT(ISERROR(SEARCH("i.O.",X13)))</formula>
    </cfRule>
    <cfRule type="containsText" dxfId="428" priority="144" operator="containsText" text="korrigiert">
      <formula>NOT(ISERROR(SEARCH("korrigiert",X13)))</formula>
    </cfRule>
  </conditionalFormatting>
  <conditionalFormatting sqref="V16:V25 V27:V30 V33 V36:V37 V46 V54:V55 V60 V75 V84:V86 V88 V97 V99 V101:V102">
    <cfRule type="containsText" dxfId="427" priority="137" operator="containsText" text="nicht i.O.">
      <formula>NOT(ISERROR(SEARCH("nicht i.O.",V16)))</formula>
    </cfRule>
    <cfRule type="containsText" dxfId="426" priority="138" operator="containsText" text="in Abklärung">
      <formula>NOT(ISERROR(SEARCH("in Abklärung",V16)))</formula>
    </cfRule>
    <cfRule type="containsText" dxfId="425" priority="139" operator="containsText" text="i.O.">
      <formula>NOT(ISERROR(SEARCH("i.O.",V16)))</formula>
    </cfRule>
    <cfRule type="containsText" dxfId="424" priority="140" operator="containsText" text="korrigiert">
      <formula>NOT(ISERROR(SEARCH("korrigiert",V16)))</formula>
    </cfRule>
  </conditionalFormatting>
  <conditionalFormatting sqref="X26">
    <cfRule type="containsText" dxfId="423" priority="133" operator="containsText" text="nicht i.O.">
      <formula>NOT(ISERROR(SEARCH("nicht i.O.",X26)))</formula>
    </cfRule>
    <cfRule type="containsText" dxfId="422" priority="134" operator="containsText" text="in Abklärung">
      <formula>NOT(ISERROR(SEARCH("in Abklärung",X26)))</formula>
    </cfRule>
    <cfRule type="containsText" dxfId="421" priority="135" operator="containsText" text="i.O.">
      <formula>NOT(ISERROR(SEARCH("i.O.",X26)))</formula>
    </cfRule>
    <cfRule type="containsText" dxfId="420" priority="136" operator="containsText" text="korrigiert">
      <formula>NOT(ISERROR(SEARCH("korrigiert",X26)))</formula>
    </cfRule>
  </conditionalFormatting>
  <conditionalFormatting sqref="V26">
    <cfRule type="containsText" dxfId="419" priority="129" operator="containsText" text="nicht i.O.">
      <formula>NOT(ISERROR(SEARCH("nicht i.O.",V26)))</formula>
    </cfRule>
    <cfRule type="containsText" dxfId="418" priority="130" operator="containsText" text="in Abklärung">
      <formula>NOT(ISERROR(SEARCH("in Abklärung",V26)))</formula>
    </cfRule>
    <cfRule type="containsText" dxfId="417" priority="131" operator="containsText" text="i.O.">
      <formula>NOT(ISERROR(SEARCH("i.O.",V26)))</formula>
    </cfRule>
    <cfRule type="containsText" dxfId="416" priority="132" operator="containsText" text="korrigiert">
      <formula>NOT(ISERROR(SEARCH("korrigiert",V26)))</formula>
    </cfRule>
  </conditionalFormatting>
  <conditionalFormatting sqref="X31">
    <cfRule type="containsText" dxfId="415" priority="125" operator="containsText" text="nicht i.O.">
      <formula>NOT(ISERROR(SEARCH("nicht i.O.",X31)))</formula>
    </cfRule>
    <cfRule type="containsText" dxfId="414" priority="126" operator="containsText" text="in Abklärung">
      <formula>NOT(ISERROR(SEARCH("in Abklärung",X31)))</formula>
    </cfRule>
    <cfRule type="containsText" dxfId="413" priority="127" operator="containsText" text="i.O.">
      <formula>NOT(ISERROR(SEARCH("i.O.",X31)))</formula>
    </cfRule>
    <cfRule type="containsText" dxfId="412" priority="128" operator="containsText" text="korrigiert">
      <formula>NOT(ISERROR(SEARCH("korrigiert",X31)))</formula>
    </cfRule>
  </conditionalFormatting>
  <conditionalFormatting sqref="V31">
    <cfRule type="containsText" dxfId="411" priority="121" operator="containsText" text="nicht i.O.">
      <formula>NOT(ISERROR(SEARCH("nicht i.O.",V31)))</formula>
    </cfRule>
    <cfRule type="containsText" dxfId="410" priority="122" operator="containsText" text="in Abklärung">
      <formula>NOT(ISERROR(SEARCH("in Abklärung",V31)))</formula>
    </cfRule>
    <cfRule type="containsText" dxfId="409" priority="123" operator="containsText" text="i.O.">
      <formula>NOT(ISERROR(SEARCH("i.O.",V31)))</formula>
    </cfRule>
    <cfRule type="containsText" dxfId="408" priority="124" operator="containsText" text="korrigiert">
      <formula>NOT(ISERROR(SEARCH("korrigiert",V31)))</formula>
    </cfRule>
  </conditionalFormatting>
  <conditionalFormatting sqref="X32">
    <cfRule type="containsText" dxfId="407" priority="117" operator="containsText" text="nicht i.O.">
      <formula>NOT(ISERROR(SEARCH("nicht i.O.",X32)))</formula>
    </cfRule>
    <cfRule type="containsText" dxfId="406" priority="118" operator="containsText" text="in Abklärung">
      <formula>NOT(ISERROR(SEARCH("in Abklärung",X32)))</formula>
    </cfRule>
    <cfRule type="containsText" dxfId="405" priority="119" operator="containsText" text="i.O.">
      <formula>NOT(ISERROR(SEARCH("i.O.",X32)))</formula>
    </cfRule>
    <cfRule type="containsText" dxfId="404" priority="120" operator="containsText" text="korrigiert">
      <formula>NOT(ISERROR(SEARCH("korrigiert",X32)))</formula>
    </cfRule>
  </conditionalFormatting>
  <conditionalFormatting sqref="V32">
    <cfRule type="containsText" dxfId="403" priority="113" operator="containsText" text="nicht i.O.">
      <formula>NOT(ISERROR(SEARCH("nicht i.O.",V32)))</formula>
    </cfRule>
    <cfRule type="containsText" dxfId="402" priority="114" operator="containsText" text="in Abklärung">
      <formula>NOT(ISERROR(SEARCH("in Abklärung",V32)))</formula>
    </cfRule>
    <cfRule type="containsText" dxfId="401" priority="115" operator="containsText" text="i.O.">
      <formula>NOT(ISERROR(SEARCH("i.O.",V32)))</formula>
    </cfRule>
    <cfRule type="containsText" dxfId="400" priority="116" operator="containsText" text="korrigiert">
      <formula>NOT(ISERROR(SEARCH("korrigiert",V32)))</formula>
    </cfRule>
  </conditionalFormatting>
  <conditionalFormatting sqref="X34">
    <cfRule type="containsText" dxfId="399" priority="109" operator="containsText" text="nicht i.O.">
      <formula>NOT(ISERROR(SEARCH("nicht i.O.",X34)))</formula>
    </cfRule>
    <cfRule type="containsText" dxfId="398" priority="110" operator="containsText" text="in Abklärung">
      <formula>NOT(ISERROR(SEARCH("in Abklärung",X34)))</formula>
    </cfRule>
    <cfRule type="containsText" dxfId="397" priority="111" operator="containsText" text="i.O.">
      <formula>NOT(ISERROR(SEARCH("i.O.",X34)))</formula>
    </cfRule>
    <cfRule type="containsText" dxfId="396" priority="112" operator="containsText" text="korrigiert">
      <formula>NOT(ISERROR(SEARCH("korrigiert",X34)))</formula>
    </cfRule>
  </conditionalFormatting>
  <conditionalFormatting sqref="V34">
    <cfRule type="containsText" dxfId="395" priority="105" operator="containsText" text="nicht i.O.">
      <formula>NOT(ISERROR(SEARCH("nicht i.O.",V34)))</formula>
    </cfRule>
    <cfRule type="containsText" dxfId="394" priority="106" operator="containsText" text="in Abklärung">
      <formula>NOT(ISERROR(SEARCH("in Abklärung",V34)))</formula>
    </cfRule>
    <cfRule type="containsText" dxfId="393" priority="107" operator="containsText" text="i.O.">
      <formula>NOT(ISERROR(SEARCH("i.O.",V34)))</formula>
    </cfRule>
    <cfRule type="containsText" dxfId="392" priority="108" operator="containsText" text="korrigiert">
      <formula>NOT(ISERROR(SEARCH("korrigiert",V34)))</formula>
    </cfRule>
  </conditionalFormatting>
  <conditionalFormatting sqref="X35">
    <cfRule type="containsText" dxfId="391" priority="101" operator="containsText" text="nicht i.O.">
      <formula>NOT(ISERROR(SEARCH("nicht i.O.",X35)))</formula>
    </cfRule>
    <cfRule type="containsText" dxfId="390" priority="102" operator="containsText" text="in Abklärung">
      <formula>NOT(ISERROR(SEARCH("in Abklärung",X35)))</formula>
    </cfRule>
    <cfRule type="containsText" dxfId="389" priority="103" operator="containsText" text="i.O.">
      <formula>NOT(ISERROR(SEARCH("i.O.",X35)))</formula>
    </cfRule>
    <cfRule type="containsText" dxfId="388" priority="104" operator="containsText" text="korrigiert">
      <formula>NOT(ISERROR(SEARCH("korrigiert",X35)))</formula>
    </cfRule>
  </conditionalFormatting>
  <conditionalFormatting sqref="V35">
    <cfRule type="containsText" dxfId="387" priority="97" operator="containsText" text="nicht i.O.">
      <formula>NOT(ISERROR(SEARCH("nicht i.O.",V35)))</formula>
    </cfRule>
    <cfRule type="containsText" dxfId="386" priority="98" operator="containsText" text="in Abklärung">
      <formula>NOT(ISERROR(SEARCH("in Abklärung",V35)))</formula>
    </cfRule>
    <cfRule type="containsText" dxfId="385" priority="99" operator="containsText" text="i.O.">
      <formula>NOT(ISERROR(SEARCH("i.O.",V35)))</formula>
    </cfRule>
    <cfRule type="containsText" dxfId="384" priority="100" operator="containsText" text="korrigiert">
      <formula>NOT(ISERROR(SEARCH("korrigiert",V35)))</formula>
    </cfRule>
  </conditionalFormatting>
  <conditionalFormatting sqref="X38">
    <cfRule type="containsText" dxfId="383" priority="93" operator="containsText" text="nicht i.O.">
      <formula>NOT(ISERROR(SEARCH("nicht i.O.",X38)))</formula>
    </cfRule>
    <cfRule type="containsText" dxfId="382" priority="94" operator="containsText" text="in Abklärung">
      <formula>NOT(ISERROR(SEARCH("in Abklärung",X38)))</formula>
    </cfRule>
    <cfRule type="containsText" dxfId="381" priority="95" operator="containsText" text="i.O.">
      <formula>NOT(ISERROR(SEARCH("i.O.",X38)))</formula>
    </cfRule>
    <cfRule type="containsText" dxfId="380" priority="96" operator="containsText" text="korrigiert">
      <formula>NOT(ISERROR(SEARCH("korrigiert",X38)))</formula>
    </cfRule>
  </conditionalFormatting>
  <conditionalFormatting sqref="V38">
    <cfRule type="containsText" dxfId="379" priority="89" operator="containsText" text="nicht i.O.">
      <formula>NOT(ISERROR(SEARCH("nicht i.O.",V38)))</formula>
    </cfRule>
    <cfRule type="containsText" dxfId="378" priority="90" operator="containsText" text="in Abklärung">
      <formula>NOT(ISERROR(SEARCH("in Abklärung",V38)))</formula>
    </cfRule>
    <cfRule type="containsText" dxfId="377" priority="91" operator="containsText" text="i.O.">
      <formula>NOT(ISERROR(SEARCH("i.O.",V38)))</formula>
    </cfRule>
    <cfRule type="containsText" dxfId="376" priority="92" operator="containsText" text="korrigiert">
      <formula>NOT(ISERROR(SEARCH("korrigiert",V38)))</formula>
    </cfRule>
  </conditionalFormatting>
  <conditionalFormatting sqref="X39">
    <cfRule type="containsText" dxfId="375" priority="85" operator="containsText" text="nicht i.O.">
      <formula>NOT(ISERROR(SEARCH("nicht i.O.",X39)))</formula>
    </cfRule>
    <cfRule type="containsText" dxfId="374" priority="86" operator="containsText" text="in Abklärung">
      <formula>NOT(ISERROR(SEARCH("in Abklärung",X39)))</formula>
    </cfRule>
    <cfRule type="containsText" dxfId="373" priority="87" operator="containsText" text="i.O.">
      <formula>NOT(ISERROR(SEARCH("i.O.",X39)))</formula>
    </cfRule>
    <cfRule type="containsText" dxfId="372" priority="88" operator="containsText" text="korrigiert">
      <formula>NOT(ISERROR(SEARCH("korrigiert",X39)))</formula>
    </cfRule>
  </conditionalFormatting>
  <conditionalFormatting sqref="V39">
    <cfRule type="containsText" dxfId="371" priority="81" operator="containsText" text="nicht i.O.">
      <formula>NOT(ISERROR(SEARCH("nicht i.O.",V39)))</formula>
    </cfRule>
    <cfRule type="containsText" dxfId="370" priority="82" operator="containsText" text="in Abklärung">
      <formula>NOT(ISERROR(SEARCH("in Abklärung",V39)))</formula>
    </cfRule>
    <cfRule type="containsText" dxfId="369" priority="83" operator="containsText" text="i.O.">
      <formula>NOT(ISERROR(SEARCH("i.O.",V39)))</formula>
    </cfRule>
    <cfRule type="containsText" dxfId="368" priority="84" operator="containsText" text="korrigiert">
      <formula>NOT(ISERROR(SEARCH("korrigiert",V39)))</formula>
    </cfRule>
  </conditionalFormatting>
  <conditionalFormatting sqref="X40:X45">
    <cfRule type="containsText" dxfId="367" priority="77" operator="containsText" text="nicht i.O.">
      <formula>NOT(ISERROR(SEARCH("nicht i.O.",X40)))</formula>
    </cfRule>
    <cfRule type="containsText" dxfId="366" priority="78" operator="containsText" text="in Abklärung">
      <formula>NOT(ISERROR(SEARCH("in Abklärung",X40)))</formula>
    </cfRule>
    <cfRule type="containsText" dxfId="365" priority="79" operator="containsText" text="i.O.">
      <formula>NOT(ISERROR(SEARCH("i.O.",X40)))</formula>
    </cfRule>
    <cfRule type="containsText" dxfId="364" priority="80" operator="containsText" text="korrigiert">
      <formula>NOT(ISERROR(SEARCH("korrigiert",X40)))</formula>
    </cfRule>
  </conditionalFormatting>
  <conditionalFormatting sqref="V40:V45">
    <cfRule type="containsText" dxfId="363" priority="73" operator="containsText" text="nicht i.O.">
      <formula>NOT(ISERROR(SEARCH("nicht i.O.",V40)))</formula>
    </cfRule>
    <cfRule type="containsText" dxfId="362" priority="74" operator="containsText" text="in Abklärung">
      <formula>NOT(ISERROR(SEARCH("in Abklärung",V40)))</formula>
    </cfRule>
    <cfRule type="containsText" dxfId="361" priority="75" operator="containsText" text="i.O.">
      <formula>NOT(ISERROR(SEARCH("i.O.",V40)))</formula>
    </cfRule>
    <cfRule type="containsText" dxfId="360" priority="76" operator="containsText" text="korrigiert">
      <formula>NOT(ISERROR(SEARCH("korrigiert",V40)))</formula>
    </cfRule>
  </conditionalFormatting>
  <conditionalFormatting sqref="X48">
    <cfRule type="containsText" dxfId="359" priority="69" operator="containsText" text="nicht i.O.">
      <formula>NOT(ISERROR(SEARCH("nicht i.O.",X48)))</formula>
    </cfRule>
    <cfRule type="containsText" dxfId="358" priority="70" operator="containsText" text="in Abklärung">
      <formula>NOT(ISERROR(SEARCH("in Abklärung",X48)))</formula>
    </cfRule>
    <cfRule type="containsText" dxfId="357" priority="71" operator="containsText" text="i.O.">
      <formula>NOT(ISERROR(SEARCH("i.O.",X48)))</formula>
    </cfRule>
    <cfRule type="containsText" dxfId="356" priority="72" operator="containsText" text="korrigiert">
      <formula>NOT(ISERROR(SEARCH("korrigiert",X48)))</formula>
    </cfRule>
  </conditionalFormatting>
  <conditionalFormatting sqref="V48">
    <cfRule type="containsText" dxfId="355" priority="65" operator="containsText" text="nicht i.O.">
      <formula>NOT(ISERROR(SEARCH("nicht i.O.",V48)))</formula>
    </cfRule>
    <cfRule type="containsText" dxfId="354" priority="66" operator="containsText" text="in Abklärung">
      <formula>NOT(ISERROR(SEARCH("in Abklärung",V48)))</formula>
    </cfRule>
    <cfRule type="containsText" dxfId="353" priority="67" operator="containsText" text="i.O.">
      <formula>NOT(ISERROR(SEARCH("i.O.",V48)))</formula>
    </cfRule>
    <cfRule type="containsText" dxfId="352" priority="68" operator="containsText" text="korrigiert">
      <formula>NOT(ISERROR(SEARCH("korrigiert",V48)))</formula>
    </cfRule>
  </conditionalFormatting>
  <conditionalFormatting sqref="X49:X53">
    <cfRule type="containsText" dxfId="351" priority="61" operator="containsText" text="nicht i.O.">
      <formula>NOT(ISERROR(SEARCH("nicht i.O.",X49)))</formula>
    </cfRule>
    <cfRule type="containsText" dxfId="350" priority="62" operator="containsText" text="in Abklärung">
      <formula>NOT(ISERROR(SEARCH("in Abklärung",X49)))</formula>
    </cfRule>
    <cfRule type="containsText" dxfId="349" priority="63" operator="containsText" text="i.O.">
      <formula>NOT(ISERROR(SEARCH("i.O.",X49)))</formula>
    </cfRule>
    <cfRule type="containsText" dxfId="348" priority="64" operator="containsText" text="korrigiert">
      <formula>NOT(ISERROR(SEARCH("korrigiert",X49)))</formula>
    </cfRule>
  </conditionalFormatting>
  <conditionalFormatting sqref="V49:V53">
    <cfRule type="containsText" dxfId="347" priority="57" operator="containsText" text="nicht i.O.">
      <formula>NOT(ISERROR(SEARCH("nicht i.O.",V49)))</formula>
    </cfRule>
    <cfRule type="containsText" dxfId="346" priority="58" operator="containsText" text="in Abklärung">
      <formula>NOT(ISERROR(SEARCH("in Abklärung",V49)))</formula>
    </cfRule>
    <cfRule type="containsText" dxfId="345" priority="59" operator="containsText" text="i.O.">
      <formula>NOT(ISERROR(SEARCH("i.O.",V49)))</formula>
    </cfRule>
    <cfRule type="containsText" dxfId="344" priority="60" operator="containsText" text="korrigiert">
      <formula>NOT(ISERROR(SEARCH("korrigiert",V49)))</formula>
    </cfRule>
  </conditionalFormatting>
  <conditionalFormatting sqref="X56:X59">
    <cfRule type="containsText" dxfId="343" priority="53" operator="containsText" text="nicht i.O.">
      <formula>NOT(ISERROR(SEARCH("nicht i.O.",X56)))</formula>
    </cfRule>
    <cfRule type="containsText" dxfId="342" priority="54" operator="containsText" text="in Abklärung">
      <formula>NOT(ISERROR(SEARCH("in Abklärung",X56)))</formula>
    </cfRule>
    <cfRule type="containsText" dxfId="341" priority="55" operator="containsText" text="i.O.">
      <formula>NOT(ISERROR(SEARCH("i.O.",X56)))</formula>
    </cfRule>
    <cfRule type="containsText" dxfId="340" priority="56" operator="containsText" text="korrigiert">
      <formula>NOT(ISERROR(SEARCH("korrigiert",X56)))</formula>
    </cfRule>
  </conditionalFormatting>
  <conditionalFormatting sqref="V56:V59">
    <cfRule type="containsText" dxfId="339" priority="49" operator="containsText" text="nicht i.O.">
      <formula>NOT(ISERROR(SEARCH("nicht i.O.",V56)))</formula>
    </cfRule>
    <cfRule type="containsText" dxfId="338" priority="50" operator="containsText" text="in Abklärung">
      <formula>NOT(ISERROR(SEARCH("in Abklärung",V56)))</formula>
    </cfRule>
    <cfRule type="containsText" dxfId="337" priority="51" operator="containsText" text="i.O.">
      <formula>NOT(ISERROR(SEARCH("i.O.",V56)))</formula>
    </cfRule>
    <cfRule type="containsText" dxfId="336" priority="52" operator="containsText" text="korrigiert">
      <formula>NOT(ISERROR(SEARCH("korrigiert",V56)))</formula>
    </cfRule>
  </conditionalFormatting>
  <conditionalFormatting sqref="X62:X74">
    <cfRule type="containsText" dxfId="335" priority="45" operator="containsText" text="nicht i.O.">
      <formula>NOT(ISERROR(SEARCH("nicht i.O.",X62)))</formula>
    </cfRule>
    <cfRule type="containsText" dxfId="334" priority="46" operator="containsText" text="in Abklärung">
      <formula>NOT(ISERROR(SEARCH("in Abklärung",X62)))</formula>
    </cfRule>
    <cfRule type="containsText" dxfId="333" priority="47" operator="containsText" text="i.O.">
      <formula>NOT(ISERROR(SEARCH("i.O.",X62)))</formula>
    </cfRule>
    <cfRule type="containsText" dxfId="332" priority="48" operator="containsText" text="korrigiert">
      <formula>NOT(ISERROR(SEARCH("korrigiert",X62)))</formula>
    </cfRule>
  </conditionalFormatting>
  <conditionalFormatting sqref="V62:V74">
    <cfRule type="containsText" dxfId="331" priority="41" operator="containsText" text="nicht i.O.">
      <formula>NOT(ISERROR(SEARCH("nicht i.O.",V62)))</formula>
    </cfRule>
    <cfRule type="containsText" dxfId="330" priority="42" operator="containsText" text="in Abklärung">
      <formula>NOT(ISERROR(SEARCH("in Abklärung",V62)))</formula>
    </cfRule>
    <cfRule type="containsText" dxfId="329" priority="43" operator="containsText" text="i.O.">
      <formula>NOT(ISERROR(SEARCH("i.O.",V62)))</formula>
    </cfRule>
    <cfRule type="containsText" dxfId="328" priority="44" operator="containsText" text="korrigiert">
      <formula>NOT(ISERROR(SEARCH("korrigiert",V62)))</formula>
    </cfRule>
  </conditionalFormatting>
  <conditionalFormatting sqref="X77:X83">
    <cfRule type="containsText" dxfId="327" priority="37" operator="containsText" text="nicht i.O.">
      <formula>NOT(ISERROR(SEARCH("nicht i.O.",X77)))</formula>
    </cfRule>
    <cfRule type="containsText" dxfId="326" priority="38" operator="containsText" text="in Abklärung">
      <formula>NOT(ISERROR(SEARCH("in Abklärung",X77)))</formula>
    </cfRule>
    <cfRule type="containsText" dxfId="325" priority="39" operator="containsText" text="i.O.">
      <formula>NOT(ISERROR(SEARCH("i.O.",X77)))</formula>
    </cfRule>
    <cfRule type="containsText" dxfId="324" priority="40" operator="containsText" text="korrigiert">
      <formula>NOT(ISERROR(SEARCH("korrigiert",X77)))</formula>
    </cfRule>
  </conditionalFormatting>
  <conditionalFormatting sqref="V77:V83">
    <cfRule type="containsText" dxfId="323" priority="33" operator="containsText" text="nicht i.O.">
      <formula>NOT(ISERROR(SEARCH("nicht i.O.",V77)))</formula>
    </cfRule>
    <cfRule type="containsText" dxfId="322" priority="34" operator="containsText" text="in Abklärung">
      <formula>NOT(ISERROR(SEARCH("in Abklärung",V77)))</formula>
    </cfRule>
    <cfRule type="containsText" dxfId="321" priority="35" operator="containsText" text="i.O.">
      <formula>NOT(ISERROR(SEARCH("i.O.",V77)))</formula>
    </cfRule>
    <cfRule type="containsText" dxfId="320" priority="36" operator="containsText" text="korrigiert">
      <formula>NOT(ISERROR(SEARCH("korrigiert",V77)))</formula>
    </cfRule>
  </conditionalFormatting>
  <conditionalFormatting sqref="X87">
    <cfRule type="containsText" dxfId="319" priority="29" operator="containsText" text="nicht i.O.">
      <formula>NOT(ISERROR(SEARCH("nicht i.O.",X87)))</formula>
    </cfRule>
    <cfRule type="containsText" dxfId="318" priority="30" operator="containsText" text="in Abklärung">
      <formula>NOT(ISERROR(SEARCH("in Abklärung",X87)))</formula>
    </cfRule>
    <cfRule type="containsText" dxfId="317" priority="31" operator="containsText" text="i.O.">
      <formula>NOT(ISERROR(SEARCH("i.O.",X87)))</formula>
    </cfRule>
    <cfRule type="containsText" dxfId="316" priority="32" operator="containsText" text="korrigiert">
      <formula>NOT(ISERROR(SEARCH("korrigiert",X87)))</formula>
    </cfRule>
  </conditionalFormatting>
  <conditionalFormatting sqref="V87">
    <cfRule type="containsText" dxfId="315" priority="25" operator="containsText" text="nicht i.O.">
      <formula>NOT(ISERROR(SEARCH("nicht i.O.",V87)))</formula>
    </cfRule>
    <cfRule type="containsText" dxfId="314" priority="26" operator="containsText" text="in Abklärung">
      <formula>NOT(ISERROR(SEARCH("in Abklärung",V87)))</formula>
    </cfRule>
    <cfRule type="containsText" dxfId="313" priority="27" operator="containsText" text="i.O.">
      <formula>NOT(ISERROR(SEARCH("i.O.",V87)))</formula>
    </cfRule>
    <cfRule type="containsText" dxfId="312" priority="28" operator="containsText" text="korrigiert">
      <formula>NOT(ISERROR(SEARCH("korrigiert",V87)))</formula>
    </cfRule>
  </conditionalFormatting>
  <conditionalFormatting sqref="X90:X96">
    <cfRule type="containsText" dxfId="311" priority="21" operator="containsText" text="nicht i.O.">
      <formula>NOT(ISERROR(SEARCH("nicht i.O.",X90)))</formula>
    </cfRule>
    <cfRule type="containsText" dxfId="310" priority="22" operator="containsText" text="in Abklärung">
      <formula>NOT(ISERROR(SEARCH("in Abklärung",X90)))</formula>
    </cfRule>
    <cfRule type="containsText" dxfId="309" priority="23" operator="containsText" text="i.O.">
      <formula>NOT(ISERROR(SEARCH("i.O.",X90)))</formula>
    </cfRule>
    <cfRule type="containsText" dxfId="308" priority="24" operator="containsText" text="korrigiert">
      <formula>NOT(ISERROR(SEARCH("korrigiert",X90)))</formula>
    </cfRule>
  </conditionalFormatting>
  <conditionalFormatting sqref="V90:V96">
    <cfRule type="containsText" dxfId="307" priority="17" operator="containsText" text="nicht i.O.">
      <formula>NOT(ISERROR(SEARCH("nicht i.O.",V90)))</formula>
    </cfRule>
    <cfRule type="containsText" dxfId="306" priority="18" operator="containsText" text="in Abklärung">
      <formula>NOT(ISERROR(SEARCH("in Abklärung",V90)))</formula>
    </cfRule>
    <cfRule type="containsText" dxfId="305" priority="19" operator="containsText" text="i.O.">
      <formula>NOT(ISERROR(SEARCH("i.O.",V90)))</formula>
    </cfRule>
    <cfRule type="containsText" dxfId="304" priority="20" operator="containsText" text="korrigiert">
      <formula>NOT(ISERROR(SEARCH("korrigiert",V90)))</formula>
    </cfRule>
  </conditionalFormatting>
  <conditionalFormatting sqref="X98">
    <cfRule type="containsText" dxfId="303" priority="13" operator="containsText" text="nicht i.O.">
      <formula>NOT(ISERROR(SEARCH("nicht i.O.",X98)))</formula>
    </cfRule>
    <cfRule type="containsText" dxfId="302" priority="14" operator="containsText" text="in Abklärung">
      <formula>NOT(ISERROR(SEARCH("in Abklärung",X98)))</formula>
    </cfRule>
    <cfRule type="containsText" dxfId="301" priority="15" operator="containsText" text="i.O.">
      <formula>NOT(ISERROR(SEARCH("i.O.",X98)))</formula>
    </cfRule>
    <cfRule type="containsText" dxfId="300" priority="16" operator="containsText" text="korrigiert">
      <formula>NOT(ISERROR(SEARCH("korrigiert",X98)))</formula>
    </cfRule>
  </conditionalFormatting>
  <conditionalFormatting sqref="V98">
    <cfRule type="containsText" dxfId="299" priority="9" operator="containsText" text="nicht i.O.">
      <formula>NOT(ISERROR(SEARCH("nicht i.O.",V98)))</formula>
    </cfRule>
    <cfRule type="containsText" dxfId="298" priority="10" operator="containsText" text="in Abklärung">
      <formula>NOT(ISERROR(SEARCH("in Abklärung",V98)))</formula>
    </cfRule>
    <cfRule type="containsText" dxfId="297" priority="11" operator="containsText" text="i.O.">
      <formula>NOT(ISERROR(SEARCH("i.O.",V98)))</formula>
    </cfRule>
    <cfRule type="containsText" dxfId="296" priority="12" operator="containsText" text="korrigiert">
      <formula>NOT(ISERROR(SEARCH("korrigiert",V98)))</formula>
    </cfRule>
  </conditionalFormatting>
  <conditionalFormatting sqref="X100">
    <cfRule type="containsText" dxfId="295" priority="5" operator="containsText" text="nicht i.O.">
      <formula>NOT(ISERROR(SEARCH("nicht i.O.",X100)))</formula>
    </cfRule>
    <cfRule type="containsText" dxfId="294" priority="6" operator="containsText" text="in Abklärung">
      <formula>NOT(ISERROR(SEARCH("in Abklärung",X100)))</formula>
    </cfRule>
    <cfRule type="containsText" dxfId="293" priority="7" operator="containsText" text="i.O.">
      <formula>NOT(ISERROR(SEARCH("i.O.",X100)))</formula>
    </cfRule>
    <cfRule type="containsText" dxfId="292" priority="8" operator="containsText" text="korrigiert">
      <formula>NOT(ISERROR(SEARCH("korrigiert",X100)))</formula>
    </cfRule>
  </conditionalFormatting>
  <conditionalFormatting sqref="V100">
    <cfRule type="containsText" dxfId="291" priority="1" operator="containsText" text="nicht i.O.">
      <formula>NOT(ISERROR(SEARCH("nicht i.O.",V100)))</formula>
    </cfRule>
    <cfRule type="containsText" dxfId="290" priority="2" operator="containsText" text="in Abklärung">
      <formula>NOT(ISERROR(SEARCH("in Abklärung",V100)))</formula>
    </cfRule>
    <cfRule type="containsText" dxfId="289" priority="3" operator="containsText" text="i.O.">
      <formula>NOT(ISERROR(SEARCH("i.O.",V100)))</formula>
    </cfRule>
    <cfRule type="containsText" dxfId="288" priority="4" operator="containsText" text="korrigiert">
      <formula>NOT(ISERROR(SEARCH("korrigiert",V100)))</formula>
    </cfRule>
  </conditionalFormatting>
  <dataValidations count="6">
    <dataValidation type="date" operator="lessThan" allowBlank="1" showInputMessage="1" showErrorMessage="1" sqref="D21" xr:uid="{8C1F7F55-D87E-4C72-B859-DC8B78B804AB}">
      <formula1>44197</formula1>
    </dataValidation>
    <dataValidation type="list" allowBlank="1" showInputMessage="1" showErrorMessage="1" sqref="X16:X17 X13 X101" xr:uid="{8C9C8A48-BDB4-4855-9961-597659FDB083}">
      <formula1>"',i.O.,in Abklärung,nicht i.O.,korrigiert"</formula1>
    </dataValidation>
    <dataValidation type="date" operator="greaterThan" allowBlank="1" showInputMessage="1" showErrorMessage="1" sqref="D44:G44" xr:uid="{A3E8938B-4CC6-426E-86C3-898D71136259}">
      <formula1>42370</formula1>
    </dataValidation>
    <dataValidation type="date" operator="greaterThan" allowBlank="1" showInputMessage="1" showErrorMessage="1" sqref="D22:G22" xr:uid="{C96000D7-4D4D-4A1C-B831-203D2E64B516}">
      <formula1>D21</formula1>
    </dataValidation>
    <dataValidation type="date" operator="lessThan" allowBlank="1" showInputMessage="1" showErrorMessage="1" sqref="E21:G21" xr:uid="{746F7D9A-D31A-44C1-A23F-C2EDA1096E80}">
      <formula1>43101</formula1>
    </dataValidation>
    <dataValidation type="list" allowBlank="1" showInputMessage="1" showErrorMessage="1" sqref="K70:L72" xr:uid="{B64FC1B2-CB71-4FF8-8073-DA74F3D0FD17}">
      <formula1>Ausw.KWTyp</formula1>
    </dataValidation>
  </dataValidations>
  <hyperlinks>
    <hyperlink ref="L80:P80" r:id="rId1" display="download" xr:uid="{267B44D1-EED8-4379-9D45-AF9C2F47D9D0}"/>
    <hyperlink ref="H66:L66" r:id="rId2" display="download" xr:uid="{543FE4EB-56AE-4AD3-8790-B670E0ACEB63}"/>
  </hyperlinks>
  <pageMargins left="0.70866141732283472" right="0.70866141732283472" top="0.78740157480314965" bottom="0.78740157480314965" header="0.31496062992125984" footer="0.31496062992125984"/>
  <pageSetup paperSize="8" scale="67" fitToHeight="0" orientation="landscape" r:id="rId3"/>
  <headerFooter>
    <oddHeader>&amp;LBFE-MP&amp;C &amp;A&amp;R&amp;D</oddHeader>
    <oddFooter>&amp;L&amp;F, &amp;T&amp;RS. &amp;P / &amp;N</oddFooter>
  </headerFooter>
  <drawing r:id="rId4"/>
  <legacyDrawing r:id="rId5"/>
  <controls>
    <mc:AlternateContent xmlns:mc="http://schemas.openxmlformats.org/markup-compatibility/2006">
      <mc:Choice Requires="x14">
        <control shapeId="136194" r:id="rId6" name="CheckBox2">
          <controlPr locked="0" defaultSize="0" autoLine="0" r:id="rId7">
            <anchor moveWithCells="1">
              <from>
                <xdr:col>2</xdr:col>
                <xdr:colOff>247650</xdr:colOff>
                <xdr:row>4</xdr:row>
                <xdr:rowOff>107950</xdr:rowOff>
              </from>
              <to>
                <xdr:col>2</xdr:col>
                <xdr:colOff>400050</xdr:colOff>
                <xdr:row>4</xdr:row>
                <xdr:rowOff>292100</xdr:rowOff>
              </to>
            </anchor>
          </controlPr>
        </control>
      </mc:Choice>
      <mc:Fallback>
        <control shapeId="136194" r:id="rId6" name="CheckBox2"/>
      </mc:Fallback>
    </mc:AlternateContent>
    <mc:AlternateContent xmlns:mc="http://schemas.openxmlformats.org/markup-compatibility/2006">
      <mc:Choice Requires="x14">
        <control shapeId="136193" r:id="rId8" name="CheckBox1">
          <controlPr locked="0" defaultSize="0" autoLine="0" r:id="rId9">
            <anchor moveWithCells="1">
              <from>
                <xdr:col>11</xdr:col>
                <xdr:colOff>304800</xdr:colOff>
                <xdr:row>14</xdr:row>
                <xdr:rowOff>57150</xdr:rowOff>
              </from>
              <to>
                <xdr:col>11</xdr:col>
                <xdr:colOff>476250</xdr:colOff>
                <xdr:row>14</xdr:row>
                <xdr:rowOff>209550</xdr:rowOff>
              </to>
            </anchor>
          </controlPr>
        </control>
      </mc:Choice>
      <mc:Fallback>
        <control shapeId="136193" r:id="rId8" name="CheckBox1"/>
      </mc:Fallback>
    </mc:AlternateContent>
  </controls>
  <extLst>
    <ext xmlns:x14="http://schemas.microsoft.com/office/spreadsheetml/2009/9/main" uri="{CCE6A557-97BC-4b89-ADB6-D9C93CAAB3DF}">
      <x14:dataValidations xmlns:xm="http://schemas.microsoft.com/office/excel/2006/main" count="13">
        <x14:dataValidation type="list" allowBlank="1" showInputMessage="1" showErrorMessage="1" xr:uid="{AB24DFA0-F72F-4CEA-97B1-873FE45C1177}">
          <x14:formula1>
            <xm:f>Dropdown!$AI$6:$AI$135</xm:f>
          </x14:formula1>
          <xm:sqref>B14</xm:sqref>
        </x14:dataValidation>
        <x14:dataValidation type="list" allowBlank="1" showInputMessage="1" showErrorMessage="1" xr:uid="{956414AB-41D8-4529-B614-AE3A14667EC7}">
          <x14:formula1>
            <xm:f>OFFSET(Dropdown!$AS$7:$AU$19,0,'Informazioni generali'!$B$4-1,4,1)</xm:f>
          </x14:formula1>
          <xm:sqref>X18:X24 X26 X31:X32 X34:X35 X38:X45 X48:X53 X56:X59 X100 X77:X83 X87 X90:X96 X98 X62:X74</xm:sqref>
        </x14:dataValidation>
        <x14:dataValidation type="list" allowBlank="1" showInputMessage="1" showErrorMessage="1" xr:uid="{55C3C89B-D11F-4709-A400-4AF3584B3C2D}">
          <x14:formula1>
            <xm:f>OFFSET(Dropdown!$AP$7:$AR$19,0,'Informazioni generali'!$B$4-1,3,1)</xm:f>
          </x14:formula1>
          <xm:sqref>V13:V15 V18:V24 V26 V31:V32 V34:V35 V38:V45 V48:V53 V56:V59 V100 V77:V83 V87 V90:V96 V98 V62:V74</xm:sqref>
        </x14:dataValidation>
        <x14:dataValidation type="list" allowBlank="1" showInputMessage="1" showErrorMessage="1" xr:uid="{EC56FD6F-7557-40EA-A80A-7D95D2C91F72}">
          <x14:formula1>
            <xm:f>OFFSET(Dropdown!$P$7:$R$10,0,'Informazioni generali'!$B$4-1,4,1)</xm:f>
          </x14:formula1>
          <xm:sqref>D77</xm:sqref>
        </x14:dataValidation>
        <x14:dataValidation type="list" allowBlank="1" showInputMessage="1" showErrorMessage="1" xr:uid="{D33E357F-E998-4C17-A805-8647E021C317}">
          <x14:formula1>
            <xm:f>OFFSET(Dropdown!$D$7:$F$8,0,'Informazioni generali'!$B$4-1,2,1)</xm:f>
          </x14:formula1>
          <xm:sqref>H50:Q50 H56:Q56</xm:sqref>
        </x14:dataValidation>
        <x14:dataValidation type="list" allowBlank="1" showInputMessage="1" showErrorMessage="1" xr:uid="{8DAAFCB0-EB11-403B-A953-E7E19040A94A}">
          <x14:formula1>
            <xm:f>OFFSET(Dropdown!$M$7:$O$11,0,'Informazioni generali'!$B$4-1,5,1)</xm:f>
          </x14:formula1>
          <xm:sqref>D45</xm:sqref>
        </x14:dataValidation>
        <x14:dataValidation type="list" allowBlank="1" showInputMessage="1" showErrorMessage="1" xr:uid="{B605D0DB-A240-4219-8454-F6735CDC6145}">
          <x14:formula1>
            <xm:f>OFFSET(Dropdown!$A$7:$C$9,0,'Informazioni generali'!$B$4-1,3,1)</xm:f>
          </x14:formula1>
          <xm:sqref>D42</xm:sqref>
        </x14:dataValidation>
        <x14:dataValidation type="list" allowBlank="1" showInputMessage="1" showErrorMessage="1" xr:uid="{376130C4-DA18-408E-898E-DBE63263D046}">
          <x14:formula1>
            <xm:f>OFFSET(Dropdown!$G$7:$I$11,0,'Informazioni generali'!$B$4-1,5,1)</xm:f>
          </x14:formula1>
          <xm:sqref>D20</xm:sqref>
        </x14:dataValidation>
        <x14:dataValidation type="list" allowBlank="1" showInputMessage="1" showErrorMessage="1" xr:uid="{C8D48B3E-DE12-4A99-AFDA-858DA2F04DF8}">
          <x14:formula1>
            <xm:f>Dropdown!$AP$7:$AP$9</xm:f>
          </x14:formula1>
          <xm:sqref>V84:V86 V33 V54:V55 V36:V37 V25 V27:V30 V97 V99 V101:V102</xm:sqref>
        </x14:dataValidation>
        <x14:dataValidation type="list" allowBlank="1" showInputMessage="1" showErrorMessage="1" xr:uid="{19B67E47-E206-4F08-9034-0BA0DC31CC73}">
          <x14:formula1>
            <xm:f>Dropdown!$P$7:$P$10</xm:f>
          </x14:formula1>
          <xm:sqref>E77:K77</xm:sqref>
        </x14:dataValidation>
        <x14:dataValidation type="list" allowBlank="1" showInputMessage="1" showErrorMessage="1" xr:uid="{11E1E301-3A51-4EA3-B4F0-D87327A53394}">
          <x14:formula1>
            <xm:f>Dropdown!$G$7:$G$11</xm:f>
          </x14:formula1>
          <xm:sqref>E20:G20</xm:sqref>
        </x14:dataValidation>
        <x14:dataValidation type="list" allowBlank="1" showInputMessage="1" showErrorMessage="1" xr:uid="{C8D227F9-BF14-4BE2-AA62-D8D537F5137A}">
          <x14:formula1>
            <xm:f>Dropdown!$A$7:$A$9</xm:f>
          </x14:formula1>
          <xm:sqref>E42:G42</xm:sqref>
        </x14:dataValidation>
        <x14:dataValidation type="list" allowBlank="1" showInputMessage="1" showErrorMessage="1" xr:uid="{A2D0AE8B-EC53-4115-BBE4-EA2832D500B6}">
          <x14:formula1>
            <xm:f>Dropdown!$M$7:$M$11</xm:f>
          </x14:formula1>
          <xm:sqref>E45:G45</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D7217-4AC7-4137-A0E2-0BB22E10045B}">
  <sheetPr codeName="Tabelle18">
    <tabColor theme="7" tint="0.39997558519241921"/>
    <pageSetUpPr fitToPage="1"/>
  </sheetPr>
  <dimension ref="A1:AC131"/>
  <sheetViews>
    <sheetView zoomScale="85" zoomScaleNormal="85" workbookViewId="0">
      <selection activeCell="M13" sqref="M13:U15"/>
    </sheetView>
  </sheetViews>
  <sheetFormatPr baseColWidth="10" defaultColWidth="11.453125" defaultRowHeight="12.5" outlineLevelCol="1" x14ac:dyDescent="0.25"/>
  <cols>
    <col min="1" max="1" width="11" customWidth="1"/>
    <col min="2" max="2" width="40.54296875" style="23" customWidth="1"/>
    <col min="3" max="3" width="10.54296875" style="23" customWidth="1"/>
    <col min="4" max="4" width="18.54296875" style="23" customWidth="1"/>
    <col min="5" max="7" width="18.54296875" style="23" hidden="1" customWidth="1"/>
    <col min="8" max="9" width="13.26953125" style="23" customWidth="1"/>
    <col min="10" max="10" width="13.453125" customWidth="1"/>
    <col min="11" max="11" width="13.54296875" customWidth="1"/>
    <col min="12" max="14" width="11.7265625" customWidth="1"/>
    <col min="15" max="15" width="13" customWidth="1"/>
    <col min="16" max="17" width="11.7265625" customWidth="1"/>
    <col min="18" max="18" width="12.54296875" customWidth="1"/>
    <col min="19" max="19" width="14.7265625" customWidth="1"/>
    <col min="20" max="20" width="11.54296875" customWidth="1"/>
    <col min="21" max="21" width="16.453125" customWidth="1"/>
    <col min="22" max="23" width="16.453125" hidden="1" customWidth="1" outlineLevel="1"/>
    <col min="24" max="24" width="11.453125" hidden="1" customWidth="1" outlineLevel="1"/>
    <col min="25" max="25" width="23.54296875" hidden="1" customWidth="1" outlineLevel="1"/>
    <col min="26" max="26" width="5.54296875" customWidth="1" collapsed="1"/>
    <col min="27" max="27" width="8.54296875" hidden="1" customWidth="1"/>
  </cols>
  <sheetData>
    <row r="1" spans="1:29" ht="20" x14ac:dyDescent="0.4">
      <c r="A1" s="441" t="str">
        <f ca="1">IF(B14=Dropdown!$AI$6,A2,VLOOKUP(B14,Dropdown!$AI$6:$AI$136,1,FALSE))</f>
        <v>IE9</v>
      </c>
      <c r="B1" s="442"/>
      <c r="C1" s="443"/>
      <c r="D1" s="443"/>
      <c r="E1" s="442"/>
      <c r="F1" s="442"/>
      <c r="G1" s="442"/>
      <c r="H1" s="442"/>
      <c r="I1" s="442"/>
      <c r="J1" s="49"/>
      <c r="K1" s="49"/>
      <c r="L1" s="49"/>
      <c r="M1" s="49"/>
      <c r="N1" s="49"/>
      <c r="O1" s="49"/>
      <c r="P1" s="49"/>
      <c r="Q1" s="49"/>
      <c r="R1" s="49"/>
      <c r="S1" s="49"/>
      <c r="T1" s="49"/>
      <c r="U1" s="49"/>
      <c r="V1" s="49"/>
      <c r="W1" s="49"/>
      <c r="X1" s="49"/>
      <c r="Y1" s="49"/>
    </row>
    <row r="2" spans="1:29" ht="15.5" x14ac:dyDescent="0.35">
      <c r="A2" s="290" t="str">
        <f ca="1">IF(D17="",IF(B14=Dropdown!$AI$6,CONCATENATE(OFFSET(Sprachen!A369,0,'Informazioni generali'!$B$4-1,1,1),_xlfn.SHEET()-9),VLOOKUP($B$14,Dropdown!$AI$6:$AJ$136,2,FALSE)),D17)</f>
        <v>IE9</v>
      </c>
      <c r="B2" s="23" t="str">
        <f ca="1">CONCATENATE(Richiedente!$A$4,": ",Richiedente!$B$4)</f>
        <v>N. domanda: MP.25.xxx</v>
      </c>
      <c r="C2" s="444"/>
      <c r="D2"/>
      <c r="E2" s="445"/>
      <c r="F2" s="445"/>
      <c r="G2" s="445"/>
      <c r="H2" s="27"/>
      <c r="I2"/>
      <c r="J2" s="27"/>
      <c r="K2" s="27"/>
      <c r="L2" s="27"/>
      <c r="M2" s="27"/>
      <c r="N2" s="27"/>
      <c r="O2" s="27"/>
      <c r="P2" s="27"/>
      <c r="Q2" s="445"/>
      <c r="R2" s="27"/>
      <c r="U2" s="65"/>
      <c r="V2" s="65"/>
      <c r="W2" s="65"/>
    </row>
    <row r="3" spans="1:29" ht="15.5" x14ac:dyDescent="0.35">
      <c r="A3" s="290"/>
      <c r="B3" s="444"/>
      <c r="C3" s="444"/>
      <c r="D3"/>
      <c r="E3" s="445"/>
      <c r="F3" s="445"/>
      <c r="G3" s="445"/>
      <c r="H3" s="27"/>
      <c r="I3" s="446"/>
      <c r="J3" s="27"/>
      <c r="K3" s="27"/>
      <c r="L3" s="27"/>
      <c r="M3" s="27"/>
      <c r="N3" s="27"/>
      <c r="O3" s="27"/>
      <c r="P3" s="27"/>
      <c r="Q3" s="445"/>
      <c r="R3" s="27"/>
      <c r="U3" s="65"/>
      <c r="V3" s="65"/>
      <c r="W3" s="65"/>
    </row>
    <row r="4" spans="1:29" ht="18" x14ac:dyDescent="0.35">
      <c r="A4" s="447" t="str">
        <f ca="1">OFFSET(Sprachen!A351,0,'Informazioni generali'!$B$4-1,1,1)</f>
        <v>Procura e autorizzazione al rilascio di informazioni</v>
      </c>
      <c r="B4"/>
      <c r="C4" s="448"/>
      <c r="D4"/>
      <c r="E4" s="139"/>
      <c r="F4"/>
      <c r="G4" s="142"/>
      <c r="H4"/>
      <c r="I4"/>
    </row>
    <row r="5" spans="1:29" ht="30.75" customHeight="1" x14ac:dyDescent="0.25">
      <c r="B5" s="449" t="str">
        <f ca="1">OFFSET(Sprachen!A352,0,'Informazioni generali'!$B$4-1,1,1)</f>
        <v>Il richiedente è rappresentante di una centrale elettrica</v>
      </c>
      <c r="C5" s="439"/>
      <c r="D5" s="343" t="s">
        <v>1607</v>
      </c>
      <c r="E5"/>
      <c r="F5"/>
      <c r="G5"/>
      <c r="H5" s="666" t="str">
        <f ca="1">OFFSET(Sprachen!A356,0,'Informazioni generali'!$B$4-1,1,1)</f>
        <v xml:space="preserve">Se il richiedente non è la persona autorizzata della centrale, ma ha è coinvolto nella centrale, si prega di non barrare la casella nella cella C5. I dati specifi della centrale elettrica sono automaticamente ripresi dal rappresentante della centrale durante l'analisi della domanda. </v>
      </c>
      <c r="I5" s="666"/>
      <c r="J5" s="666"/>
      <c r="K5" s="666"/>
      <c r="L5" s="666"/>
      <c r="M5" s="666"/>
      <c r="N5" s="666"/>
      <c r="O5" s="666"/>
      <c r="P5" s="666"/>
      <c r="Q5" s="666"/>
      <c r="R5" s="666"/>
      <c r="S5" s="666"/>
      <c r="T5" s="666"/>
      <c r="U5" s="666"/>
    </row>
    <row r="6" spans="1:29" ht="18" customHeight="1" x14ac:dyDescent="0.25">
      <c r="B6" s="664" t="str">
        <f ca="1">OFFSET(Sprachen!A353,0,'Informazioni generali'!$B$4-1,1,1)</f>
        <v>Persona autorizzata a fornire informazioni su questa KW</v>
      </c>
      <c r="C6" s="664"/>
      <c r="D6" s="667" t="str">
        <f ca="1">OFFSET(Sprachen!A357,0,'Informazioni generali'!$B$4-1,1,1)</f>
        <v>Nome</v>
      </c>
      <c r="E6"/>
      <c r="F6"/>
      <c r="G6"/>
      <c r="H6" s="586"/>
      <c r="I6" s="586"/>
      <c r="J6" s="586"/>
      <c r="K6" s="585" t="str">
        <f ca="1">OFFSET(Sprachen!A358,0,'Informazioni generali'!$B$4-1,1,1)</f>
        <v>Organizzazione</v>
      </c>
      <c r="L6" s="586"/>
      <c r="M6" s="586"/>
      <c r="N6" s="586"/>
      <c r="O6" s="585" t="str">
        <f ca="1">OFFSET(Sprachen!A359,0,'Informazioni generali'!$B$4-1,1,1)</f>
        <v>Indirizzo e-mail</v>
      </c>
      <c r="P6" s="586"/>
      <c r="Q6" s="586"/>
      <c r="R6" s="586"/>
      <c r="S6" s="585" t="str">
        <f ca="1">OFFSET(Sprachen!A360,0,'Informazioni generali'!$B$4-1,1,1)</f>
        <v>N. di telefono fisso</v>
      </c>
      <c r="T6" s="586"/>
      <c r="U6" s="586"/>
    </row>
    <row r="7" spans="1:29" ht="17.25" customHeight="1" x14ac:dyDescent="0.25">
      <c r="B7" s="664" t="str">
        <f ca="1">OFFSET(Sprachen!A354,0,'Informazioni generali'!$B$4-1,1,1)</f>
        <v>Persona delegata avente diritto all'informazione</v>
      </c>
      <c r="C7" s="664"/>
      <c r="D7" s="667"/>
      <c r="E7"/>
      <c r="F7"/>
      <c r="G7"/>
      <c r="H7" s="586"/>
      <c r="I7" s="586"/>
      <c r="J7" s="586"/>
      <c r="K7" s="585"/>
      <c r="L7" s="586"/>
      <c r="M7" s="586"/>
      <c r="N7" s="586"/>
      <c r="O7" s="585"/>
      <c r="P7" s="586"/>
      <c r="Q7" s="586"/>
      <c r="R7" s="586"/>
      <c r="S7" s="585"/>
      <c r="T7" s="586"/>
      <c r="U7" s="586"/>
      <c r="V7" s="55"/>
      <c r="Y7" s="55"/>
      <c r="Z7" s="55"/>
      <c r="AA7" s="55"/>
      <c r="AC7" s="97"/>
    </row>
    <row r="8" spans="1:29" ht="39" hidden="1" customHeight="1" x14ac:dyDescent="0.25">
      <c r="B8" s="570" t="str">
        <f ca="1">OFFSET(Sprachen!A355,0,'Informazioni generali'!$B$4-1,1,1)</f>
        <v>Per l'esame della domanda, l'UFE può prendere in consegna i dati e le informazioni del rappresentante autorizzato della centrale:</v>
      </c>
      <c r="C8" s="572"/>
      <c r="D8" s="207" t="str">
        <f ca="1">OFFSET(Sprachen!A361,0,'Informazioni generali'!$B$4-1,1,1)</f>
        <v>N. domanda</v>
      </c>
      <c r="E8" s="44"/>
      <c r="F8" s="44"/>
      <c r="G8" s="44"/>
      <c r="H8" s="665"/>
      <c r="I8" s="665"/>
      <c r="J8" s="665"/>
      <c r="K8" s="207" t="str">
        <f ca="1">OFFSET(Sprachen!A362,0,'Informazioni generali'!$B$4-1,1,1)</f>
        <v>Data</v>
      </c>
      <c r="L8" s="665"/>
      <c r="M8" s="665"/>
      <c r="N8" s="665"/>
    </row>
    <row r="9" spans="1:29" x14ac:dyDescent="0.25">
      <c r="B9"/>
      <c r="C9"/>
      <c r="D9"/>
      <c r="E9"/>
      <c r="F9"/>
      <c r="G9"/>
      <c r="H9"/>
      <c r="I9"/>
    </row>
    <row r="10" spans="1:29" ht="18" x14ac:dyDescent="0.25">
      <c r="A10" s="447" t="str">
        <f ca="1">OFFSET(Sprachen!A363,0,'Informazioni generali'!$B$4-1,1,1)</f>
        <v>A. Dati inerenti all'impianto e alle centrali</v>
      </c>
      <c r="Y10" s="55"/>
      <c r="Z10" s="55"/>
      <c r="AA10" s="55"/>
      <c r="AC10" s="97"/>
    </row>
    <row r="11" spans="1:29" ht="15.5" x14ac:dyDescent="0.35">
      <c r="A11" s="450"/>
      <c r="B11" s="450"/>
      <c r="C11" s="450"/>
      <c r="D11" s="450"/>
      <c r="E11" s="450"/>
      <c r="F11" s="450"/>
      <c r="G11" s="450"/>
      <c r="H11" s="450"/>
      <c r="I11" s="450"/>
      <c r="J11" s="450"/>
      <c r="K11" s="450"/>
      <c r="L11" s="450"/>
      <c r="M11" s="450"/>
      <c r="N11" s="450"/>
      <c r="O11" s="450"/>
      <c r="P11" s="450"/>
      <c r="Q11" s="450"/>
      <c r="R11" s="450"/>
      <c r="S11" s="450"/>
      <c r="T11" s="450"/>
      <c r="U11" s="450"/>
      <c r="V11" s="450"/>
      <c r="W11" s="450"/>
      <c r="X11" s="450"/>
      <c r="Y11" s="450"/>
    </row>
    <row r="12" spans="1:29" ht="26" x14ac:dyDescent="0.25">
      <c r="A12" s="451" t="str">
        <f ca="1">OFFSET(Sprachen!A364,0,'Informazioni generali'!$B$4-1,1,1)</f>
        <v>Codice</v>
      </c>
      <c r="B12" s="653" t="str">
        <f ca="1">OFFSET(Sprachen!A365,0,'Informazioni generali'!$B$4-1,1,1)</f>
        <v>A1. Dati dell'impianto</v>
      </c>
      <c r="C12" s="654"/>
      <c r="D12" s="655"/>
      <c r="E12" s="641" t="s">
        <v>416</v>
      </c>
      <c r="F12" s="642"/>
      <c r="G12" s="643"/>
      <c r="H12" s="682" t="str">
        <f ca="1">OFFSET(Sprachen!A366,0,'Informazioni generali'!$B$4-1,1,1)</f>
        <v>Commenti UFE</v>
      </c>
      <c r="I12" s="683"/>
      <c r="J12" s="683"/>
      <c r="K12" s="683"/>
      <c r="L12" s="684"/>
      <c r="M12" s="648" t="str">
        <f ca="1">OFFSET(Sprachen!A367,0,'Informazioni generali'!$B$4-1,1,1)</f>
        <v>Commenti richiedente</v>
      </c>
      <c r="N12" s="648"/>
      <c r="O12" s="648"/>
      <c r="P12" s="648"/>
      <c r="Q12" s="648"/>
      <c r="R12" s="648"/>
      <c r="S12" s="648"/>
      <c r="T12" s="648"/>
      <c r="U12" s="648"/>
      <c r="V12" s="454" t="str">
        <f ca="1">OFFSET(Sprachen!A511,0,'Informazioni generali'!$B$4-1,1,1)</f>
        <v>Esame plausiblità</v>
      </c>
      <c r="W12" s="455" t="str">
        <f ca="1">OFFSET(Sprachen!A512,0,'Informazioni generali'!$B$4-1,1,1)</f>
        <v>Osservazioni plausibilità</v>
      </c>
      <c r="X12" s="454" t="str">
        <f ca="1">OFFSET(Sprachen!A513,0,'Informazioni generali'!$B$4-1,1,1)</f>
        <v>Esame materiale</v>
      </c>
      <c r="Y12" s="455" t="str">
        <f ca="1">OFFSET(Sprachen!A514,0,'Informazioni generali'!$B$4-1,1,1)</f>
        <v>Commenti esame materiale</v>
      </c>
    </row>
    <row r="13" spans="1:29" ht="20" x14ac:dyDescent="0.25">
      <c r="A13" s="719" t="str">
        <f ca="1">CONCATENATE($A$2," / ",AA14)</f>
        <v>IE9 / 1</v>
      </c>
      <c r="B13" s="457" t="str">
        <f ca="1">OFFSET(Sprachen!A368,0,'Informazioni generali'!$B$4-1,1,1)</f>
        <v>Nome dell'impianto</v>
      </c>
      <c r="C13" s="592"/>
      <c r="D13" s="723" t="str">
        <f ca="1">A2</f>
        <v>IE9</v>
      </c>
      <c r="E13" s="458"/>
      <c r="F13" s="458"/>
      <c r="G13" s="458"/>
      <c r="H13" s="726" t="str">
        <f ca="1">OFFSET(Sprachen!A477,0,'Informazioni generali'!$B$4-1,1,1)</f>
        <v>Si prega dapprima di inserire la produzione di energia nel foglio di calcolo E_prod_Eingabe per questa centrale elettrica! Se il richiedente non è rappresentante della centrale, i dati vengono automaticamente acquisiti dalla centrale elettrica del rappresentante durante la revisione della domanda. Il richiedente deve solo riempire i campi ridotti. Le cifre chiave che finiscono in -G devono essere riprese dal rappresentante della centrale. La capacità lorda è decisiva per il MP, per cui le centrale con una capacità installata di 10 MW o più possono apparire nella lista.</v>
      </c>
      <c r="I13" s="727"/>
      <c r="J13" s="727"/>
      <c r="K13" s="727"/>
      <c r="L13" s="728"/>
      <c r="M13" s="660"/>
      <c r="N13" s="661"/>
      <c r="O13" s="661"/>
      <c r="P13" s="661"/>
      <c r="Q13" s="661"/>
      <c r="R13" s="661"/>
      <c r="S13" s="661"/>
      <c r="T13" s="661"/>
      <c r="U13" s="662"/>
      <c r="V13" s="737"/>
      <c r="W13" s="619"/>
      <c r="X13" s="594" t="s">
        <v>179</v>
      </c>
      <c r="Y13" s="619"/>
    </row>
    <row r="14" spans="1:29" ht="117" customHeight="1" x14ac:dyDescent="0.25">
      <c r="A14" s="720"/>
      <c r="B14" s="381" t="s">
        <v>964</v>
      </c>
      <c r="C14" s="722"/>
      <c r="D14" s="724"/>
      <c r="E14" s="404" t="s">
        <v>1612</v>
      </c>
      <c r="F14" s="404" t="s">
        <v>424</v>
      </c>
      <c r="G14" s="404" t="s">
        <v>417</v>
      </c>
      <c r="H14" s="729"/>
      <c r="I14" s="618"/>
      <c r="J14" s="618"/>
      <c r="K14" s="618"/>
      <c r="L14" s="730"/>
      <c r="M14" s="731"/>
      <c r="N14" s="732"/>
      <c r="O14" s="732"/>
      <c r="P14" s="732"/>
      <c r="Q14" s="732"/>
      <c r="R14" s="732"/>
      <c r="S14" s="732"/>
      <c r="T14" s="732"/>
      <c r="U14" s="733"/>
      <c r="V14" s="738"/>
      <c r="W14" s="710"/>
      <c r="X14" s="712"/>
      <c r="Y14" s="710"/>
      <c r="AA14">
        <v>1</v>
      </c>
    </row>
    <row r="15" spans="1:29" ht="21.75" customHeight="1" x14ac:dyDescent="0.25">
      <c r="A15" s="721"/>
      <c r="B15" s="293"/>
      <c r="C15" s="593"/>
      <c r="D15" s="725"/>
      <c r="E15" s="404"/>
      <c r="F15" s="404"/>
      <c r="G15" s="404"/>
      <c r="H15" s="694" t="str">
        <f ca="1">OFFSET(Sprachen!A478,0,'Informazioni generali'!$B$4-1,1,1)</f>
        <v>Se la KW non è disponibile nella lista, si prega di spuntare:</v>
      </c>
      <c r="I15" s="695"/>
      <c r="J15" s="695"/>
      <c r="K15" s="695"/>
      <c r="L15" s="440"/>
      <c r="M15" s="734"/>
      <c r="N15" s="735"/>
      <c r="O15" s="735"/>
      <c r="P15" s="735"/>
      <c r="Q15" s="735"/>
      <c r="R15" s="735"/>
      <c r="S15" s="735"/>
      <c r="T15" s="735"/>
      <c r="U15" s="736"/>
      <c r="V15" s="739"/>
      <c r="W15" s="711"/>
      <c r="X15" s="595"/>
      <c r="Y15" s="711"/>
    </row>
    <row r="16" spans="1:29" ht="38.15" hidden="1" customHeight="1" x14ac:dyDescent="0.25">
      <c r="A16" s="459" t="str">
        <f ca="1">CONCATENATE($A$2," / ",AA16)</f>
        <v>IE9 / 1-G1</v>
      </c>
      <c r="B16" s="649" t="str">
        <f ca="1">OFFSET(Sprachen!A370,0,'Informazioni generali'!$B$4-1,1,1)</f>
        <v>Nome dell'impianto (il richiedente deve specificare, se non è nell'elenco)</v>
      </c>
      <c r="C16" s="649"/>
      <c r="D16" s="384"/>
      <c r="E16" s="344"/>
      <c r="F16" s="344"/>
      <c r="G16" s="344"/>
      <c r="H16" s="697" t="str">
        <f ca="1">OFFSET(Sprachen!A479,0,'Informazioni generali'!$B$4-1,1,1)</f>
        <v>Inserire solo se la centrale elettrica non è nella lista</v>
      </c>
      <c r="I16" s="697"/>
      <c r="J16" s="697"/>
      <c r="K16" s="697"/>
      <c r="L16" s="698"/>
      <c r="M16" s="701"/>
      <c r="N16" s="701"/>
      <c r="O16" s="701"/>
      <c r="P16" s="701"/>
      <c r="Q16" s="701"/>
      <c r="R16" s="701"/>
      <c r="S16" s="701"/>
      <c r="T16" s="701"/>
      <c r="U16" s="702"/>
      <c r="V16" s="438"/>
      <c r="W16" s="437"/>
      <c r="X16" s="438"/>
      <c r="Y16" s="159"/>
      <c r="AA16" s="461" t="s">
        <v>523</v>
      </c>
    </row>
    <row r="17" spans="1:27" ht="44.15" hidden="1" customHeight="1" x14ac:dyDescent="0.25">
      <c r="A17" s="462" t="str">
        <f ca="1">CONCATENATE($A$2," / ",AA17)</f>
        <v>IE9 / 1-G2</v>
      </c>
      <c r="B17" s="649" t="str">
        <f ca="1">OFFSET(Sprachen!A371,0,'Informazioni generali'!$B$4-1,1,1)</f>
        <v>Abbreviazione proposta (il richiedente deve specificare, se non è nell'elenco)</v>
      </c>
      <c r="C17" s="649"/>
      <c r="D17" s="385"/>
      <c r="E17" s="345"/>
      <c r="F17" s="345"/>
      <c r="G17" s="345"/>
      <c r="H17" s="699" t="str">
        <f ca="1">OFFSET(Sprachen!A480,0,'Informazioni generali'!$B$4-1,1,1)</f>
        <v xml:space="preserve">Si prega di inserire solo se la centrale non è inclusa nella lista. Impostare di nuovo la selezione su "Please select" in modo da adottare l'abbreviazione suggerita. </v>
      </c>
      <c r="I17" s="699"/>
      <c r="J17" s="699"/>
      <c r="K17" s="699"/>
      <c r="L17" s="700"/>
      <c r="M17" s="703"/>
      <c r="N17" s="703"/>
      <c r="O17" s="703"/>
      <c r="P17" s="703"/>
      <c r="Q17" s="703"/>
      <c r="R17" s="703"/>
      <c r="S17" s="703"/>
      <c r="T17" s="703"/>
      <c r="U17" s="704"/>
      <c r="V17" s="346"/>
      <c r="W17" s="207"/>
      <c r="X17" s="346"/>
      <c r="Y17" s="44"/>
      <c r="AA17" s="463" t="s">
        <v>524</v>
      </c>
    </row>
    <row r="18" spans="1:27" x14ac:dyDescent="0.25">
      <c r="A18" s="464" t="str">
        <f t="shared" ref="A18:A45" ca="1" si="0">CONCATENATE($A$2," / ",AA18)</f>
        <v>IE9 / 2</v>
      </c>
      <c r="B18" s="159" t="str">
        <f ca="1">OFFSET(Sprachen!A372,0,'Informazioni generali'!$B$4-1,1,1)</f>
        <v>Comune di ubicazione</v>
      </c>
      <c r="C18" s="465"/>
      <c r="D18" s="347"/>
      <c r="E18" s="466"/>
      <c r="F18" s="466"/>
      <c r="G18" s="466"/>
      <c r="H18" s="652"/>
      <c r="I18" s="652"/>
      <c r="J18" s="652"/>
      <c r="K18" s="652"/>
      <c r="L18" s="652"/>
      <c r="M18" s="679"/>
      <c r="N18" s="679"/>
      <c r="O18" s="679"/>
      <c r="P18" s="679"/>
      <c r="Q18" s="679"/>
      <c r="R18" s="679"/>
      <c r="S18" s="679"/>
      <c r="T18" s="679"/>
      <c r="U18" s="679"/>
      <c r="V18" s="346"/>
      <c r="W18" s="207"/>
      <c r="X18" s="346" t="s">
        <v>179</v>
      </c>
      <c r="Y18" s="44"/>
      <c r="AA18">
        <f>+AA14+1</f>
        <v>2</v>
      </c>
    </row>
    <row r="19" spans="1:27" x14ac:dyDescent="0.25">
      <c r="A19" s="464" t="str">
        <f t="shared" ca="1" si="0"/>
        <v>IE9 / 3</v>
      </c>
      <c r="B19" s="159" t="str">
        <f ca="1">OFFSET(Sprachen!A373,0,'Informazioni generali'!$B$4-1,1,1)</f>
        <v>Cantone di ubicazione</v>
      </c>
      <c r="C19" s="467"/>
      <c r="D19" s="113"/>
      <c r="E19" s="468"/>
      <c r="F19" s="468"/>
      <c r="G19" s="468"/>
      <c r="H19" s="646"/>
      <c r="I19" s="646"/>
      <c r="J19" s="646"/>
      <c r="K19" s="646"/>
      <c r="L19" s="646"/>
      <c r="M19" s="679"/>
      <c r="N19" s="679"/>
      <c r="O19" s="679"/>
      <c r="P19" s="679"/>
      <c r="Q19" s="679"/>
      <c r="R19" s="679"/>
      <c r="S19" s="679"/>
      <c r="T19" s="679"/>
      <c r="U19" s="679"/>
      <c r="V19" s="346"/>
      <c r="W19" s="207"/>
      <c r="X19" s="346" t="s">
        <v>179</v>
      </c>
      <c r="Y19" s="44"/>
      <c r="AA19">
        <f t="shared" ref="AA19:AA45" si="1">+AA18+1</f>
        <v>3</v>
      </c>
    </row>
    <row r="20" spans="1:27" ht="46.5" customHeight="1" x14ac:dyDescent="0.25">
      <c r="A20" s="464" t="str">
        <f t="shared" ca="1" si="0"/>
        <v>IE9 / 4</v>
      </c>
      <c r="B20" s="465" t="str">
        <f ca="1">OFFSET(Sprachen!A374,0,'Informazioni generali'!$B$4-1,1,1)</f>
        <v>Diritto di utilizzazione</v>
      </c>
      <c r="C20" s="467"/>
      <c r="D20" s="113"/>
      <c r="E20" s="468"/>
      <c r="F20" s="468"/>
      <c r="G20" s="468"/>
      <c r="H20" s="690" t="str">
        <f ca="1">OFFSET(Sprachen!A481,0,'Informazioni generali'!$B$4-1,1,1)</f>
        <v>Allegare alla domanda contratto che attesta il diritto di utilizzazione.
Qualora né concessione né diritto acquisito, specificare nei commenti.</v>
      </c>
      <c r="I20" s="690"/>
      <c r="J20" s="690"/>
      <c r="K20" s="690"/>
      <c r="L20" s="690"/>
      <c r="M20" s="679"/>
      <c r="N20" s="679"/>
      <c r="O20" s="679"/>
      <c r="P20" s="679"/>
      <c r="Q20" s="679"/>
      <c r="R20" s="679"/>
      <c r="S20" s="679"/>
      <c r="T20" s="679"/>
      <c r="U20" s="679"/>
      <c r="V20" s="346"/>
      <c r="W20" s="207"/>
      <c r="X20" s="346" t="s">
        <v>179</v>
      </c>
      <c r="Y20" s="44"/>
      <c r="AA20">
        <f t="shared" si="1"/>
        <v>4</v>
      </c>
    </row>
    <row r="21" spans="1:27" ht="12.75" customHeight="1" x14ac:dyDescent="0.25">
      <c r="A21" s="464" t="str">
        <f t="shared" ca="1" si="0"/>
        <v>IE9 / 5</v>
      </c>
      <c r="B21" s="159" t="str">
        <f ca="1">OFFSET(Sprachen!A375,0,'Informazioni generali'!$B$4-1,1,1)</f>
        <v>Data inizio diritto di utilizzazione</v>
      </c>
      <c r="C21" s="467" t="s">
        <v>45</v>
      </c>
      <c r="D21" s="348"/>
      <c r="E21" s="469"/>
      <c r="F21" s="469"/>
      <c r="G21" s="469"/>
      <c r="H21" s="691" t="str">
        <f ca="1">OFFSET(Sprachen!A482,0,'Informazioni generali'!$B$4-1,1,1)</f>
        <v>Al più presto alla fine in caso di differenze specifiche delle centrali.</v>
      </c>
      <c r="I21" s="692"/>
      <c r="J21" s="692"/>
      <c r="K21" s="692"/>
      <c r="L21" s="693"/>
      <c r="M21" s="679"/>
      <c r="N21" s="679"/>
      <c r="O21" s="679"/>
      <c r="P21" s="679"/>
      <c r="Q21" s="679"/>
      <c r="R21" s="679"/>
      <c r="S21" s="679"/>
      <c r="T21" s="679"/>
      <c r="U21" s="679"/>
      <c r="V21" s="346"/>
      <c r="W21" s="207"/>
      <c r="X21" s="346" t="s">
        <v>179</v>
      </c>
      <c r="Y21" s="44"/>
      <c r="AA21">
        <f t="shared" si="1"/>
        <v>5</v>
      </c>
    </row>
    <row r="22" spans="1:27" ht="12.75" customHeight="1" x14ac:dyDescent="0.25">
      <c r="A22" s="464" t="str">
        <f t="shared" ca="1" si="0"/>
        <v>IE9 / 6</v>
      </c>
      <c r="B22" s="159" t="str">
        <f ca="1">OFFSET(Sprachen!A376,0,'Informazioni generali'!$B$4-1,1,1)</f>
        <v>Fine del diritto di utilizzazione</v>
      </c>
      <c r="C22" s="467" t="s">
        <v>45</v>
      </c>
      <c r="D22" s="348"/>
      <c r="E22" s="469"/>
      <c r="F22" s="469"/>
      <c r="G22" s="469"/>
      <c r="H22" s="694"/>
      <c r="I22" s="695"/>
      <c r="J22" s="695"/>
      <c r="K22" s="695"/>
      <c r="L22" s="696"/>
      <c r="M22" s="679"/>
      <c r="N22" s="679"/>
      <c r="O22" s="679"/>
      <c r="P22" s="679"/>
      <c r="Q22" s="679"/>
      <c r="R22" s="679"/>
      <c r="S22" s="679"/>
      <c r="T22" s="679"/>
      <c r="U22" s="679"/>
      <c r="V22" s="346"/>
      <c r="W22" s="207"/>
      <c r="X22" s="346" t="s">
        <v>179</v>
      </c>
      <c r="Y22" s="44" t="s">
        <v>586</v>
      </c>
      <c r="AA22">
        <f t="shared" si="1"/>
        <v>6</v>
      </c>
    </row>
    <row r="23" spans="1:27" x14ac:dyDescent="0.25">
      <c r="A23" s="464" t="str">
        <f t="shared" ca="1" si="0"/>
        <v>IE9 / 7</v>
      </c>
      <c r="B23" s="159" t="str">
        <f ca="1">OFFSET(Sprachen!A377,0,'Informazioni generali'!$B$4-1,1,1)</f>
        <v>Numero di centrali</v>
      </c>
      <c r="C23" s="467" t="s">
        <v>46</v>
      </c>
      <c r="D23" s="425"/>
      <c r="E23" s="245"/>
      <c r="F23" s="245"/>
      <c r="G23" s="245"/>
      <c r="H23" s="646"/>
      <c r="I23" s="646"/>
      <c r="J23" s="646"/>
      <c r="K23" s="646"/>
      <c r="L23" s="646"/>
      <c r="M23" s="689"/>
      <c r="N23" s="679"/>
      <c r="O23" s="679"/>
      <c r="P23" s="679"/>
      <c r="Q23" s="679"/>
      <c r="R23" s="679"/>
      <c r="S23" s="679"/>
      <c r="T23" s="679"/>
      <c r="U23" s="679"/>
      <c r="V23" s="346"/>
      <c r="W23" s="207"/>
      <c r="X23" s="346" t="s">
        <v>179</v>
      </c>
      <c r="Y23" s="44"/>
      <c r="AA23">
        <f t="shared" si="1"/>
        <v>7</v>
      </c>
    </row>
    <row r="24" spans="1:27" x14ac:dyDescent="0.25">
      <c r="A24" s="464" t="str">
        <f t="shared" ca="1" si="0"/>
        <v>IE9 / 8</v>
      </c>
      <c r="B24" s="159" t="str">
        <f ca="1">OFFSET(Sprachen!A378,0,'Informazioni generali'!$B$4-1,1,1)</f>
        <v>Quota appartenente alla sovranità svizzera</v>
      </c>
      <c r="C24" s="467" t="s">
        <v>4</v>
      </c>
      <c r="D24" s="349"/>
      <c r="E24" s="470"/>
      <c r="F24" s="470"/>
      <c r="G24" s="470"/>
      <c r="H24" s="646"/>
      <c r="I24" s="646"/>
      <c r="J24" s="646"/>
      <c r="K24" s="646"/>
      <c r="L24" s="646"/>
      <c r="M24" s="679"/>
      <c r="N24" s="679"/>
      <c r="O24" s="679"/>
      <c r="P24" s="679"/>
      <c r="Q24" s="679"/>
      <c r="R24" s="679"/>
      <c r="S24" s="679"/>
      <c r="T24" s="679"/>
      <c r="U24" s="679"/>
      <c r="V24" s="346"/>
      <c r="W24" s="207"/>
      <c r="X24" s="346" t="s">
        <v>179</v>
      </c>
      <c r="Y24" s="44"/>
      <c r="AA24">
        <f t="shared" si="1"/>
        <v>8</v>
      </c>
    </row>
    <row r="25" spans="1:27" x14ac:dyDescent="0.25">
      <c r="A25" s="464" t="str">
        <f t="shared" ca="1" si="0"/>
        <v>IE9 / 9</v>
      </c>
      <c r="B25" s="159" t="str">
        <f ca="1">OFFSET(Sprachen!A379,0,'Informazioni generali'!$B$4-1,1,1)</f>
        <v>Potenza meccanica lorda media</v>
      </c>
      <c r="C25" s="467" t="s">
        <v>6</v>
      </c>
      <c r="D25" s="101">
        <f>D51</f>
        <v>0</v>
      </c>
      <c r="E25" s="240"/>
      <c r="F25" s="240"/>
      <c r="G25" s="240"/>
      <c r="H25" s="646"/>
      <c r="I25" s="646"/>
      <c r="J25" s="646"/>
      <c r="K25" s="646"/>
      <c r="L25" s="646"/>
      <c r="M25" s="679"/>
      <c r="N25" s="679"/>
      <c r="O25" s="679"/>
      <c r="P25" s="679"/>
      <c r="Q25" s="679"/>
      <c r="R25" s="679"/>
      <c r="S25" s="679"/>
      <c r="T25" s="679"/>
      <c r="U25" s="679"/>
      <c r="V25" s="214"/>
      <c r="W25" s="209"/>
      <c r="X25" s="214"/>
      <c r="Y25" s="214"/>
      <c r="AA25">
        <f t="shared" si="1"/>
        <v>9</v>
      </c>
    </row>
    <row r="26" spans="1:27" ht="33.75" customHeight="1" x14ac:dyDescent="0.25">
      <c r="A26" s="464" t="str">
        <f t="shared" ca="1" si="0"/>
        <v>IE9 / 10</v>
      </c>
      <c r="B26" s="465" t="str">
        <f ca="1">OFFSET(Sprachen!A380,0,'Informazioni generali'!$B$4-1,1,1)</f>
        <v>Sistema cantonale dei canoni per i diritti d'acqua</v>
      </c>
      <c r="C26" s="467" t="s">
        <v>360</v>
      </c>
      <c r="D26" s="350"/>
      <c r="E26" s="471"/>
      <c r="F26" s="471"/>
      <c r="G26" s="471"/>
      <c r="H26" s="690" t="str">
        <f ca="1">OFFSET(Sprachen!A483,0,'Informazioni generali'!$B$4-1,1,1)</f>
        <v>Indicare il canone per i diritti d'acqua o altre tasse cantonali equivalenti.</v>
      </c>
      <c r="I26" s="690"/>
      <c r="J26" s="690"/>
      <c r="K26" s="690"/>
      <c r="L26" s="690"/>
      <c r="M26" s="679"/>
      <c r="N26" s="679"/>
      <c r="O26" s="679"/>
      <c r="P26" s="679"/>
      <c r="Q26" s="679"/>
      <c r="R26" s="679"/>
      <c r="S26" s="679"/>
      <c r="T26" s="679"/>
      <c r="U26" s="679"/>
      <c r="V26" s="346"/>
      <c r="W26" s="207"/>
      <c r="X26" s="346" t="s">
        <v>179</v>
      </c>
      <c r="Y26" s="472" t="s">
        <v>179</v>
      </c>
      <c r="AA26">
        <f t="shared" si="1"/>
        <v>10</v>
      </c>
    </row>
    <row r="27" spans="1:27" x14ac:dyDescent="0.25">
      <c r="A27" s="464" t="str">
        <f t="shared" ca="1" si="0"/>
        <v>IE9 / 11</v>
      </c>
      <c r="B27" s="159" t="str">
        <f ca="1">OFFSET(Sprachen!A381,0,'Informazioni generali'!$B$4-1,1,1)</f>
        <v>Potenza installata delle turbine</v>
      </c>
      <c r="C27" s="467" t="s">
        <v>6</v>
      </c>
      <c r="D27" s="101">
        <f>D52</f>
        <v>0</v>
      </c>
      <c r="E27" s="240"/>
      <c r="F27" s="240"/>
      <c r="G27" s="240"/>
      <c r="H27" s="646"/>
      <c r="I27" s="646"/>
      <c r="J27" s="646"/>
      <c r="K27" s="646"/>
      <c r="L27" s="646"/>
      <c r="M27" s="679"/>
      <c r="N27" s="679"/>
      <c r="O27" s="679"/>
      <c r="P27" s="679"/>
      <c r="Q27" s="679"/>
      <c r="R27" s="679"/>
      <c r="S27" s="679"/>
      <c r="T27" s="679"/>
      <c r="U27" s="679"/>
      <c r="V27" s="214"/>
      <c r="W27" s="209"/>
      <c r="X27" s="214"/>
      <c r="Y27" s="214"/>
      <c r="AA27">
        <f t="shared" si="1"/>
        <v>11</v>
      </c>
    </row>
    <row r="28" spans="1:27" x14ac:dyDescent="0.25">
      <c r="A28" s="464" t="str">
        <f t="shared" ca="1" si="0"/>
        <v>IE9 / 12</v>
      </c>
      <c r="B28" s="159" t="str">
        <f ca="1">OFFSET(Sprachen!A382,0,'Informazioni generali'!$B$4-1,1,1)</f>
        <v>Potenza massima erogata dal generatore</v>
      </c>
      <c r="C28" s="467" t="s">
        <v>6</v>
      </c>
      <c r="D28" s="101">
        <f>D53</f>
        <v>0</v>
      </c>
      <c r="E28" s="240"/>
      <c r="F28" s="240"/>
      <c r="G28" s="240"/>
      <c r="H28" s="646"/>
      <c r="I28" s="646"/>
      <c r="J28" s="646"/>
      <c r="K28" s="646"/>
      <c r="L28" s="646"/>
      <c r="M28" s="679"/>
      <c r="N28" s="679"/>
      <c r="O28" s="679"/>
      <c r="P28" s="679"/>
      <c r="Q28" s="679"/>
      <c r="R28" s="679"/>
      <c r="S28" s="679"/>
      <c r="T28" s="679"/>
      <c r="U28" s="679"/>
      <c r="V28" s="214"/>
      <c r="W28" s="209"/>
      <c r="X28" s="214"/>
      <c r="Y28" s="214"/>
      <c r="AA28">
        <f t="shared" si="1"/>
        <v>12</v>
      </c>
    </row>
    <row r="29" spans="1:27" hidden="1" x14ac:dyDescent="0.25">
      <c r="A29" s="464" t="str">
        <f t="shared" ca="1" si="0"/>
        <v>IE9 / 12-G</v>
      </c>
      <c r="B29" s="159" t="str">
        <f ca="1">OFFSET(Sprachen!A383,0,'Informazioni generali'!$B$4-1,1,1)</f>
        <v>Potenza massima erogata dal generatore</v>
      </c>
      <c r="C29" s="467" t="s">
        <v>6</v>
      </c>
      <c r="D29" s="285"/>
      <c r="E29" s="240"/>
      <c r="F29" s="240"/>
      <c r="G29" s="240"/>
      <c r="H29" s="646"/>
      <c r="I29" s="646"/>
      <c r="J29" s="646"/>
      <c r="K29" s="646"/>
      <c r="L29" s="646"/>
      <c r="M29" s="679"/>
      <c r="N29" s="679"/>
      <c r="O29" s="679"/>
      <c r="P29" s="679"/>
      <c r="Q29" s="679"/>
      <c r="R29" s="679"/>
      <c r="S29" s="679"/>
      <c r="T29" s="679"/>
      <c r="U29" s="679"/>
      <c r="V29" s="214"/>
      <c r="W29" s="209"/>
      <c r="X29" s="214"/>
      <c r="Y29" s="214"/>
      <c r="AA29" s="463" t="s">
        <v>532</v>
      </c>
    </row>
    <row r="30" spans="1:27" x14ac:dyDescent="0.25">
      <c r="A30" s="464" t="str">
        <f t="shared" ca="1" si="0"/>
        <v>IE9 / 13</v>
      </c>
      <c r="B30" s="159" t="str">
        <f ca="1">OFFSET(Sprachen!A384,0,'Informazioni generali'!$B$4-1,1,1)</f>
        <v>Produzione lorda dell'anno 2024</v>
      </c>
      <c r="C30" s="467" t="s">
        <v>8</v>
      </c>
      <c r="D30" s="424">
        <f>D31+D32+D33</f>
        <v>0</v>
      </c>
      <c r="E30" s="241"/>
      <c r="F30" s="241"/>
      <c r="G30" s="241"/>
      <c r="H30" s="646"/>
      <c r="I30" s="646"/>
      <c r="J30" s="646"/>
      <c r="K30" s="646"/>
      <c r="L30" s="646"/>
      <c r="M30" s="679"/>
      <c r="N30" s="679"/>
      <c r="O30" s="679"/>
      <c r="P30" s="679"/>
      <c r="Q30" s="679"/>
      <c r="R30" s="679"/>
      <c r="S30" s="679"/>
      <c r="T30" s="679"/>
      <c r="U30" s="679"/>
      <c r="V30" s="214"/>
      <c r="W30" s="209"/>
      <c r="X30" s="214"/>
      <c r="Y30" s="214"/>
      <c r="AA30">
        <f>+AA28+1</f>
        <v>13</v>
      </c>
    </row>
    <row r="31" spans="1:27" ht="27.65" customHeight="1" x14ac:dyDescent="0.25">
      <c r="A31" s="464" t="str">
        <f t="shared" ca="1" si="0"/>
        <v>IE9 / 14</v>
      </c>
      <c r="B31" s="473" t="str">
        <f ca="1">OFFSET(Sprachen!A385,0,'Informazioni generali'!$B$4-1,1,1)</f>
        <v>Consumo proprio elettricità (esclusa energia di pompaggio)</v>
      </c>
      <c r="C31" s="467" t="s">
        <v>8</v>
      </c>
      <c r="D31" s="426"/>
      <c r="E31" s="474"/>
      <c r="F31" s="474"/>
      <c r="G31" s="474"/>
      <c r="H31" s="664" t="str">
        <f ca="1">OFFSET(Sprachen!A484,0,'Informazioni generali'!$B$4-1,1,1)</f>
        <v>Deve essere dedotto dalla produzione netta</v>
      </c>
      <c r="I31" s="664"/>
      <c r="J31" s="664"/>
      <c r="K31" s="664"/>
      <c r="L31" s="664"/>
      <c r="M31" s="679"/>
      <c r="N31" s="679"/>
      <c r="O31" s="679"/>
      <c r="P31" s="679"/>
      <c r="Q31" s="679"/>
      <c r="R31" s="679"/>
      <c r="S31" s="679"/>
      <c r="T31" s="679"/>
      <c r="U31" s="679"/>
      <c r="V31" s="346"/>
      <c r="W31" s="207"/>
      <c r="X31" s="346" t="s">
        <v>179</v>
      </c>
      <c r="Y31" s="475"/>
      <c r="AA31">
        <f t="shared" si="1"/>
        <v>14</v>
      </c>
    </row>
    <row r="32" spans="1:27" x14ac:dyDescent="0.25">
      <c r="A32" s="464" t="str">
        <f t="shared" ca="1" si="0"/>
        <v>IE9 / 15</v>
      </c>
      <c r="B32" s="159" t="str">
        <f ca="1">OFFSET(Sprachen!A386,0,'Informazioni generali'!$B$4-1,1,1)</f>
        <v>Perdite di rete (incl. del trasformatore)</v>
      </c>
      <c r="C32" s="467" t="s">
        <v>8</v>
      </c>
      <c r="D32" s="426"/>
      <c r="E32" s="474"/>
      <c r="F32" s="474"/>
      <c r="G32" s="474"/>
      <c r="H32" s="646" t="str">
        <f ca="1">OFFSET(Sprachen!A485,0,'Informazioni generali'!$B$4-1,1,1)</f>
        <v>Deve essere dedotto dalla produzione netta</v>
      </c>
      <c r="I32" s="646"/>
      <c r="J32" s="646"/>
      <c r="K32" s="646"/>
      <c r="L32" s="646"/>
      <c r="M32" s="679"/>
      <c r="N32" s="679"/>
      <c r="O32" s="679"/>
      <c r="P32" s="679"/>
      <c r="Q32" s="679"/>
      <c r="R32" s="679"/>
      <c r="S32" s="679"/>
      <c r="T32" s="679"/>
      <c r="U32" s="679"/>
      <c r="V32" s="346"/>
      <c r="W32" s="207"/>
      <c r="X32" s="346" t="s">
        <v>179</v>
      </c>
      <c r="Y32" s="475"/>
      <c r="AA32">
        <f t="shared" si="1"/>
        <v>15</v>
      </c>
    </row>
    <row r="33" spans="1:27" ht="27" customHeight="1" x14ac:dyDescent="0.25">
      <c r="A33" s="464" t="str">
        <f t="shared" ca="1" si="0"/>
        <v>IE9 / 16</v>
      </c>
      <c r="B33" s="465" t="str">
        <f ca="1">OFFSET(Sprachen!A387,0,'Informazioni generali'!$B$4-1,1,1)</f>
        <v>Produzione netta dell'anno 2024</v>
      </c>
      <c r="C33" s="467" t="s">
        <v>8</v>
      </c>
      <c r="D33" s="102">
        <f>D55</f>
        <v>0</v>
      </c>
      <c r="E33" s="241"/>
      <c r="F33" s="241"/>
      <c r="G33" s="241"/>
      <c r="H33" s="716" t="str">
        <f ca="1">OFFSET(Sprachen!A486,0,'Informazioni generali'!$B$4-1,1,1)</f>
        <v>Devono essere dedotti sia le perdite di rete che di trasformatore nonché il consumo proprio.</v>
      </c>
      <c r="I33" s="716"/>
      <c r="J33" s="716"/>
      <c r="K33" s="716"/>
      <c r="L33" s="716"/>
      <c r="M33" s="679"/>
      <c r="N33" s="679"/>
      <c r="O33" s="679"/>
      <c r="P33" s="679"/>
      <c r="Q33" s="679"/>
      <c r="R33" s="679"/>
      <c r="S33" s="679"/>
      <c r="T33" s="679"/>
      <c r="U33" s="679"/>
      <c r="V33" s="214"/>
      <c r="W33" s="209"/>
      <c r="X33" s="214"/>
      <c r="Y33" s="214"/>
      <c r="AA33">
        <f t="shared" si="1"/>
        <v>16</v>
      </c>
    </row>
    <row r="34" spans="1:27" ht="36" customHeight="1" x14ac:dyDescent="0.25">
      <c r="A34" s="464" t="str">
        <f t="shared" ca="1" si="0"/>
        <v>IE9 / 17a</v>
      </c>
      <c r="B34" s="473" t="str">
        <f ca="1">OFFSET(Sprachen!A388,0,'Informazioni generali'!$B$4-1,1,1)</f>
        <v>Cessione della sostituzione di accumulo di acqua / energia di scambio</v>
      </c>
      <c r="C34" s="467" t="s">
        <v>8</v>
      </c>
      <c r="D34" s="426"/>
      <c r="E34" s="474"/>
      <c r="F34" s="474"/>
      <c r="G34" s="474"/>
      <c r="H34" s="649" t="str">
        <f ca="1">OFFSET(Sprachen!A487,0,'Informazioni generali'!$B$4-1,1,1)</f>
        <v>Indicare tutte le quantità di energia. Se ci sono diverse quantità di energia, prego elencarle in dettaglio in A.5.xxx.7 e trasferire il totale</v>
      </c>
      <c r="I34" s="649"/>
      <c r="J34" s="649"/>
      <c r="K34" s="649"/>
      <c r="L34" s="649"/>
      <c r="M34" s="679"/>
      <c r="N34" s="679"/>
      <c r="O34" s="679"/>
      <c r="P34" s="679"/>
      <c r="Q34" s="679"/>
      <c r="R34" s="679"/>
      <c r="S34" s="679"/>
      <c r="T34" s="679"/>
      <c r="U34" s="679"/>
      <c r="V34" s="346"/>
      <c r="W34" s="207"/>
      <c r="X34" s="346" t="s">
        <v>179</v>
      </c>
      <c r="Y34" s="472" t="s">
        <v>179</v>
      </c>
      <c r="AA34" s="140" t="s">
        <v>923</v>
      </c>
    </row>
    <row r="35" spans="1:27" ht="37.5" x14ac:dyDescent="0.25">
      <c r="A35" s="464" t="str">
        <f t="shared" ca="1" si="0"/>
        <v>IE9 / 17b</v>
      </c>
      <c r="B35" s="476" t="str">
        <f ca="1">OFFSET(Sprachen!A389,0,'Informazioni generali'!$B$4-1,1,1)</f>
        <v>Fornitore / destinatario di energia di cessione della sostituzione di accumul di acqua / energia di scambio</v>
      </c>
      <c r="C35" s="105" t="s">
        <v>196</v>
      </c>
      <c r="D35" s="427"/>
      <c r="E35" s="477"/>
      <c r="F35" s="477"/>
      <c r="G35" s="477"/>
      <c r="H35" s="664" t="str">
        <f ca="1">OFFSET(Sprachen!A488,0,'Informazioni generali'!$B$4-1,1,1)</f>
        <v>Consegna da chi a chi?</v>
      </c>
      <c r="I35" s="664"/>
      <c r="J35" s="664"/>
      <c r="K35" s="664"/>
      <c r="L35" s="664"/>
      <c r="M35" s="679"/>
      <c r="N35" s="679"/>
      <c r="O35" s="679"/>
      <c r="P35" s="679"/>
      <c r="Q35" s="679"/>
      <c r="R35" s="679"/>
      <c r="S35" s="679"/>
      <c r="T35" s="679"/>
      <c r="U35" s="679"/>
      <c r="V35" s="346"/>
      <c r="W35" s="207"/>
      <c r="X35" s="346" t="s">
        <v>179</v>
      </c>
      <c r="Y35" s="472" t="s">
        <v>179</v>
      </c>
      <c r="AA35" s="140" t="s">
        <v>924</v>
      </c>
    </row>
    <row r="36" spans="1:27" ht="25" x14ac:dyDescent="0.25">
      <c r="A36" s="464" t="str">
        <f t="shared" ca="1" si="0"/>
        <v>IE9 / 19</v>
      </c>
      <c r="B36" s="476" t="str">
        <f ca="1">OFFSET(Sprachen!A390,0,'Informazioni generali'!$B$4-1,1,1)</f>
        <v>Energia annua a disposizione dei destinatari d'energia</v>
      </c>
      <c r="C36" s="467" t="s">
        <v>8</v>
      </c>
      <c r="D36" s="424">
        <f>-D34+D33</f>
        <v>0</v>
      </c>
      <c r="E36" s="241"/>
      <c r="F36" s="241"/>
      <c r="G36" s="241"/>
      <c r="H36" s="646"/>
      <c r="I36" s="646"/>
      <c r="J36" s="646"/>
      <c r="K36" s="646"/>
      <c r="L36" s="646"/>
      <c r="M36" s="679"/>
      <c r="N36" s="679"/>
      <c r="O36" s="679"/>
      <c r="P36" s="679"/>
      <c r="Q36" s="679"/>
      <c r="R36" s="679"/>
      <c r="S36" s="679"/>
      <c r="T36" s="679"/>
      <c r="U36" s="679"/>
      <c r="V36" s="214"/>
      <c r="W36" s="209"/>
      <c r="X36" s="214"/>
      <c r="Y36" s="214"/>
      <c r="AA36" s="461" t="s">
        <v>522</v>
      </c>
    </row>
    <row r="37" spans="1:27" ht="30.75" hidden="1" customHeight="1" x14ac:dyDescent="0.25">
      <c r="A37" s="464" t="str">
        <f t="shared" ca="1" si="0"/>
        <v>IE9 / 19-G</v>
      </c>
      <c r="B37" s="473" t="str">
        <f ca="1">OFFSET(Sprachen!A391,0,'Informazioni generali'!$B$4-1,1,1)</f>
        <v>Energia annua a disposizione dei destinatari d'energia</v>
      </c>
      <c r="C37" s="467" t="s">
        <v>8</v>
      </c>
      <c r="D37" s="281"/>
      <c r="E37" s="241"/>
      <c r="F37" s="241"/>
      <c r="G37" s="241"/>
      <c r="H37" s="649" t="str">
        <f ca="1">OFFSET(Sprachen!A489,0,'Informazioni generali'!$B$4-1,1,1)</f>
        <v>Cifra da inserire dalla posizione xxx / 19, comunicato dal rappresentante della centrale</v>
      </c>
      <c r="I37" s="649"/>
      <c r="J37" s="649"/>
      <c r="K37" s="649"/>
      <c r="L37" s="649"/>
      <c r="M37" s="679"/>
      <c r="N37" s="679"/>
      <c r="O37" s="679"/>
      <c r="P37" s="679"/>
      <c r="Q37" s="679"/>
      <c r="R37" s="679"/>
      <c r="S37" s="679"/>
      <c r="T37" s="679"/>
      <c r="U37" s="679"/>
      <c r="V37" s="214"/>
      <c r="W37" s="209"/>
      <c r="X37" s="214"/>
      <c r="Y37" s="214"/>
      <c r="AA37" s="461" t="s">
        <v>521</v>
      </c>
    </row>
    <row r="38" spans="1:27" ht="134.25" customHeight="1" x14ac:dyDescent="0.25">
      <c r="A38" s="464" t="str">
        <f t="shared" ca="1" si="0"/>
        <v>IE9 / 20</v>
      </c>
      <c r="B38" s="465" t="str">
        <f ca="1">OFFSET(Sprachen!A392,0,'Informazioni generali'!$B$4-1,1,1)</f>
        <v>Quote di proprietà</v>
      </c>
      <c r="C38" s="467"/>
      <c r="D38" s="393"/>
      <c r="E38" s="468"/>
      <c r="F38" s="468"/>
      <c r="G38" s="468"/>
      <c r="H38" s="715"/>
      <c r="I38" s="715"/>
      <c r="J38" s="715"/>
      <c r="K38" s="715"/>
      <c r="L38" s="715"/>
      <c r="M38" s="679"/>
      <c r="N38" s="679"/>
      <c r="O38" s="679"/>
      <c r="P38" s="679"/>
      <c r="Q38" s="679"/>
      <c r="R38" s="679"/>
      <c r="S38" s="679"/>
      <c r="T38" s="679"/>
      <c r="U38" s="679"/>
      <c r="V38" s="346"/>
      <c r="W38" s="207"/>
      <c r="X38" s="346" t="s">
        <v>179</v>
      </c>
      <c r="Y38" s="44"/>
      <c r="AA38">
        <v>20</v>
      </c>
    </row>
    <row r="39" spans="1:27" ht="32.25" customHeight="1" x14ac:dyDescent="0.25">
      <c r="A39" s="464" t="str">
        <f t="shared" ca="1" si="0"/>
        <v>IE9 / 21</v>
      </c>
      <c r="B39" s="465" t="str">
        <f ca="1">OFFSET(Sprachen!A393,0,'Informazioni generali'!$B$4-1,1,1)</f>
        <v>Ripartizione di energia spettante ai destinatari</v>
      </c>
      <c r="C39" s="467"/>
      <c r="D39" s="113"/>
      <c r="E39" s="468"/>
      <c r="F39" s="468"/>
      <c r="G39" s="468"/>
      <c r="H39" s="690" t="str">
        <f ca="1">OFFSET(Sprachen!A490,0,'Informazioni generali'!$B$4-1,1,1)</f>
        <v>Quota della fornitura d'energia dall'impianto; 
se vuoto = uguale alle quote di proprietà.</v>
      </c>
      <c r="I39" s="690"/>
      <c r="J39" s="690"/>
      <c r="K39" s="690"/>
      <c r="L39" s="690"/>
      <c r="M39" s="679"/>
      <c r="N39" s="679"/>
      <c r="O39" s="679"/>
      <c r="P39" s="679"/>
      <c r="Q39" s="679"/>
      <c r="R39" s="679"/>
      <c r="S39" s="679"/>
      <c r="T39" s="679"/>
      <c r="U39" s="679"/>
      <c r="V39" s="346"/>
      <c r="W39" s="207"/>
      <c r="X39" s="346" t="s">
        <v>179</v>
      </c>
      <c r="Y39" s="44"/>
      <c r="AA39">
        <f t="shared" si="1"/>
        <v>21</v>
      </c>
    </row>
    <row r="40" spans="1:27" x14ac:dyDescent="0.25">
      <c r="A40" s="464" t="str">
        <f t="shared" ca="1" si="0"/>
        <v>IE9 / 22</v>
      </c>
      <c r="B40" s="159" t="str">
        <f ca="1">OFFSET(Sprachen!A394,0,'Informazioni generali'!$B$4-1,1,1)</f>
        <v>Quota d'energia del richiedente</v>
      </c>
      <c r="C40" s="467" t="s">
        <v>4</v>
      </c>
      <c r="D40" s="351"/>
      <c r="E40" s="478"/>
      <c r="F40" s="478"/>
      <c r="G40" s="478"/>
      <c r="H40" s="646"/>
      <c r="I40" s="646"/>
      <c r="J40" s="646"/>
      <c r="K40" s="646"/>
      <c r="L40" s="646"/>
      <c r="M40" s="679"/>
      <c r="N40" s="679"/>
      <c r="O40" s="679"/>
      <c r="P40" s="679"/>
      <c r="Q40" s="679"/>
      <c r="R40" s="679"/>
      <c r="S40" s="679"/>
      <c r="T40" s="679"/>
      <c r="U40" s="679"/>
      <c r="V40" s="346"/>
      <c r="W40" s="207"/>
      <c r="X40" s="346" t="s">
        <v>179</v>
      </c>
      <c r="Y40" s="44"/>
      <c r="AA40">
        <f t="shared" si="1"/>
        <v>22</v>
      </c>
    </row>
    <row r="41" spans="1:27" x14ac:dyDescent="0.25">
      <c r="A41" s="464" t="str">
        <f t="shared" ca="1" si="0"/>
        <v>IE9 / 23</v>
      </c>
      <c r="B41" s="159" t="str">
        <f ca="1">OFFSET(Sprachen!A395,0,'Informazioni generali'!$B$4-1,1,1)</f>
        <v>Energia annua quota del richiedente</v>
      </c>
      <c r="C41" s="467" t="s">
        <v>8</v>
      </c>
      <c r="D41" s="103">
        <f>IF(D5="Ja/Oui/Si",D36*D40,D37*D40)</f>
        <v>0</v>
      </c>
      <c r="E41" s="242"/>
      <c r="F41" s="242"/>
      <c r="G41" s="242"/>
      <c r="H41" s="646"/>
      <c r="I41" s="646"/>
      <c r="J41" s="646"/>
      <c r="K41" s="646"/>
      <c r="L41" s="646"/>
      <c r="M41" s="679"/>
      <c r="N41" s="679"/>
      <c r="O41" s="679"/>
      <c r="P41" s="679"/>
      <c r="Q41" s="679"/>
      <c r="R41" s="679"/>
      <c r="S41" s="679"/>
      <c r="T41" s="679"/>
      <c r="U41" s="679"/>
      <c r="V41" s="346"/>
      <c r="W41" s="207"/>
      <c r="X41" s="346" t="s">
        <v>179</v>
      </c>
      <c r="Y41" s="44"/>
      <c r="AA41">
        <v>23</v>
      </c>
    </row>
    <row r="42" spans="1:27" ht="37.5" customHeight="1" x14ac:dyDescent="0.25">
      <c r="A42" s="464" t="str">
        <f t="shared" ca="1" si="0"/>
        <v>IE9 / 24</v>
      </c>
      <c r="B42" s="465" t="str">
        <f ca="1">OFFSET(Sprachen!A396,0,'Informazioni generali'!$B$4-1,1,1)</f>
        <v>Rapporto tra richiedente e impianto</v>
      </c>
      <c r="C42" s="467"/>
      <c r="D42" s="114"/>
      <c r="E42" s="479"/>
      <c r="F42" s="479"/>
      <c r="G42" s="479"/>
      <c r="H42" s="649" t="str">
        <f ca="1">OFFSET(Sprachen!A491,0,'Informazioni generali'!$B$4-1,1,1)</f>
        <v>Includere il contratto di accettazione e la conferma dell'assunzione die rischi da parte del gestore e del proprietario / partner nell'allegato</v>
      </c>
      <c r="I42" s="649"/>
      <c r="J42" s="649"/>
      <c r="K42" s="649"/>
      <c r="L42" s="649"/>
      <c r="M42" s="679"/>
      <c r="N42" s="679"/>
      <c r="O42" s="679"/>
      <c r="P42" s="679"/>
      <c r="Q42" s="679"/>
      <c r="R42" s="679"/>
      <c r="S42" s="679"/>
      <c r="T42" s="679"/>
      <c r="U42" s="679"/>
      <c r="V42" s="346"/>
      <c r="W42" s="207"/>
      <c r="X42" s="346" t="s">
        <v>179</v>
      </c>
      <c r="Y42" s="480"/>
      <c r="AA42">
        <v>24</v>
      </c>
    </row>
    <row r="43" spans="1:27" ht="30.75" customHeight="1" x14ac:dyDescent="0.25">
      <c r="A43" s="464" t="str">
        <f t="shared" ca="1" si="0"/>
        <v>IE9 / 25</v>
      </c>
      <c r="B43" s="465" t="str">
        <f ca="1">OFFSET(Sprachen!A397,0,'Informazioni generali'!$B$4-1,1,1)</f>
        <v>Periodo d'esercizio</v>
      </c>
      <c r="C43" s="467"/>
      <c r="D43" s="104" t="str">
        <f ca="1">C119</f>
        <v/>
      </c>
      <c r="E43" s="243"/>
      <c r="F43" s="243"/>
      <c r="G43" s="243"/>
      <c r="H43" s="649" t="str">
        <f ca="1">OFFSET(Sprachen!A492,0,'Informazioni generali'!$B$4-1,1,1)</f>
        <v>Possibili soltanto anno civile o anno idrologico (1° ottobre – 30 settembre), per tutte le centrali stesso parametro.</v>
      </c>
      <c r="I43" s="649"/>
      <c r="J43" s="649"/>
      <c r="K43" s="649"/>
      <c r="L43" s="649"/>
      <c r="M43" s="679"/>
      <c r="N43" s="679"/>
      <c r="O43" s="679"/>
      <c r="P43" s="679"/>
      <c r="Q43" s="679"/>
      <c r="R43" s="679"/>
      <c r="S43" s="679"/>
      <c r="T43" s="679"/>
      <c r="U43" s="679"/>
      <c r="V43" s="346"/>
      <c r="W43" s="207"/>
      <c r="X43" s="346" t="s">
        <v>179</v>
      </c>
      <c r="Y43" s="480"/>
      <c r="AA43">
        <f t="shared" si="1"/>
        <v>25</v>
      </c>
    </row>
    <row r="44" spans="1:27" x14ac:dyDescent="0.25">
      <c r="A44" s="464" t="str">
        <f t="shared" ca="1" si="0"/>
        <v>IE9 / 26</v>
      </c>
      <c r="B44" s="159" t="str">
        <f ca="1">OFFSET(Sprachen!A398,0,'Informazioni generali'!$B$4-1,1,1)</f>
        <v>Data approvazione bilancio separato impianto</v>
      </c>
      <c r="C44" s="467"/>
      <c r="D44" s="115"/>
      <c r="E44" s="481"/>
      <c r="F44" s="481"/>
      <c r="G44" s="481"/>
      <c r="H44" s="664" t="str">
        <f ca="1">OFFSET(Sprachen!A493,0,'Informazioni generali'!$B$4-1,1,1)</f>
        <v>Allegare bilancio separato dell'impianto.</v>
      </c>
      <c r="I44" s="664"/>
      <c r="J44" s="664"/>
      <c r="K44" s="664"/>
      <c r="L44" s="664"/>
      <c r="M44" s="679"/>
      <c r="N44" s="679"/>
      <c r="O44" s="679"/>
      <c r="P44" s="679"/>
      <c r="Q44" s="679"/>
      <c r="R44" s="679"/>
      <c r="S44" s="679"/>
      <c r="T44" s="679"/>
      <c r="U44" s="679"/>
      <c r="V44" s="346"/>
      <c r="W44" s="207"/>
      <c r="X44" s="346" t="s">
        <v>179</v>
      </c>
      <c r="Y44" s="44"/>
      <c r="AA44">
        <f t="shared" si="1"/>
        <v>26</v>
      </c>
    </row>
    <row r="45" spans="1:27" x14ac:dyDescent="0.25">
      <c r="A45" s="464" t="str">
        <f t="shared" ca="1" si="0"/>
        <v>IE9 / 27</v>
      </c>
      <c r="B45" s="159" t="str">
        <f ca="1">OFFSET(Sprachen!A399,0,'Informazioni generali'!$B$4-1,1,1)</f>
        <v>Norma contabile</v>
      </c>
      <c r="C45" s="457"/>
      <c r="D45" s="352"/>
      <c r="E45" s="482"/>
      <c r="F45" s="482"/>
      <c r="G45" s="482"/>
      <c r="H45" s="686"/>
      <c r="I45" s="686"/>
      <c r="J45" s="686"/>
      <c r="K45" s="686"/>
      <c r="L45" s="686"/>
      <c r="M45" s="679"/>
      <c r="N45" s="679"/>
      <c r="O45" s="679"/>
      <c r="P45" s="679"/>
      <c r="Q45" s="679"/>
      <c r="R45" s="679"/>
      <c r="S45" s="679"/>
      <c r="T45" s="679"/>
      <c r="U45" s="679"/>
      <c r="V45" s="346"/>
      <c r="W45" s="207"/>
      <c r="X45" s="346" t="s">
        <v>179</v>
      </c>
      <c r="Y45" s="44"/>
      <c r="AA45">
        <f t="shared" si="1"/>
        <v>27</v>
      </c>
    </row>
    <row r="46" spans="1:27" ht="15.5" x14ac:dyDescent="0.35">
      <c r="A46" s="483"/>
      <c r="B46" s="484"/>
      <c r="C46" s="484"/>
      <c r="D46" s="484"/>
      <c r="E46" s="484"/>
      <c r="F46" s="484"/>
      <c r="G46" s="484"/>
      <c r="H46" s="484"/>
      <c r="I46" s="484"/>
      <c r="J46" s="484"/>
      <c r="K46" s="484"/>
      <c r="L46" s="484"/>
      <c r="M46" s="484"/>
      <c r="N46" s="484"/>
      <c r="O46" s="484"/>
      <c r="P46" s="484"/>
      <c r="Q46" s="484"/>
      <c r="R46" s="484"/>
      <c r="S46" s="484"/>
      <c r="T46" s="484"/>
      <c r="U46" s="484"/>
      <c r="V46" s="484"/>
      <c r="W46" s="485"/>
      <c r="X46" s="484"/>
      <c r="Y46" s="484"/>
      <c r="Z46" s="486"/>
    </row>
    <row r="47" spans="1:27" ht="26" x14ac:dyDescent="0.25">
      <c r="A47" s="464"/>
      <c r="B47" s="487" t="str">
        <f ca="1">OFFSET(Sprachen!A400,0,'Informazioni generali'!$B$4-1,1,1)</f>
        <v>A2. Dati delle centrali</v>
      </c>
      <c r="C47" s="467"/>
      <c r="D47" s="467"/>
      <c r="E47" s="468"/>
      <c r="F47" s="468"/>
      <c r="G47" s="468"/>
      <c r="H47" s="105" t="str">
        <f ca="1">OFFSET(Sprachen!A336,0,'Informazioni generali'!$B$4-1,1,1)</f>
        <v>Centrale 1</v>
      </c>
      <c r="I47" s="105" t="str">
        <f ca="1">OFFSET(Sprachen!A337,0,'Informazioni generali'!$B$4-1,1,1)</f>
        <v>Centrale 2</v>
      </c>
      <c r="J47" s="105" t="str">
        <f ca="1">OFFSET(Sprachen!A338,0,'Informazioni generali'!$B$4-1,1,1)</f>
        <v>Centrale 3</v>
      </c>
      <c r="K47" s="105" t="str">
        <f ca="1">OFFSET(Sprachen!A339,0,'Informazioni generali'!$B$4-1,1,1)</f>
        <v>Centrale 4</v>
      </c>
      <c r="L47" s="105" t="str">
        <f ca="1">OFFSET(Sprachen!A340,0,'Informazioni generali'!$B$4-1,1,1)</f>
        <v>Centrale 5</v>
      </c>
      <c r="M47" s="105" t="str">
        <f ca="1">OFFSET(Sprachen!A341,0,'Informazioni generali'!$B$4-1,1,1)</f>
        <v>Centrale 6</v>
      </c>
      <c r="N47" s="105" t="str">
        <f ca="1">OFFSET(Sprachen!A342,0,'Informazioni generali'!$B$4-1,1,1)</f>
        <v>Centrale 7</v>
      </c>
      <c r="O47" s="105" t="str">
        <f ca="1">OFFSET(Sprachen!A343,0,'Informazioni generali'!$B$4-1,1,1)</f>
        <v>Centrale 8</v>
      </c>
      <c r="P47" s="105" t="str">
        <f ca="1">OFFSET(Sprachen!A344,0,'Informazioni generali'!$B$4-1,1,1)</f>
        <v>Centrale 9</v>
      </c>
      <c r="Q47" s="105" t="str">
        <f ca="1">OFFSET(Sprachen!A345,0,'Informazioni generali'!$B$4-1,1,1)</f>
        <v>Centrale 10</v>
      </c>
      <c r="R47" s="713" t="str">
        <f ca="1">H12</f>
        <v>Commenti UFE</v>
      </c>
      <c r="S47" s="714"/>
      <c r="T47" s="452" t="str">
        <f ca="1">M12</f>
        <v>Commenti richiedente</v>
      </c>
      <c r="U47" s="453"/>
      <c r="V47" s="454" t="str">
        <f ca="1">V12</f>
        <v>Esame plausiblità</v>
      </c>
      <c r="W47" s="454" t="str">
        <f ca="1">W12</f>
        <v>Osservazioni plausibilità</v>
      </c>
      <c r="X47" s="454" t="str">
        <f ca="1">X12</f>
        <v>Esame materiale</v>
      </c>
      <c r="Y47" s="454" t="str">
        <f ca="1">Y12</f>
        <v>Commenti esame materiale</v>
      </c>
      <c r="Z47" s="486"/>
    </row>
    <row r="48" spans="1:27" ht="81.75" customHeight="1" x14ac:dyDescent="0.25">
      <c r="A48" s="464" t="str">
        <f t="shared" ref="A48:A59" ca="1" si="2">CONCATENATE($A$2," / ",AA48)</f>
        <v>IE9 / 28</v>
      </c>
      <c r="B48" s="106" t="str">
        <f ca="1">OFFSET(Sprachen!A401,0,'Informazioni generali'!$B$4-1,1,1)</f>
        <v>Nome della centrale (o impianto singolo conformemente all'art.88 OPEn)</v>
      </c>
      <c r="C48" s="467"/>
      <c r="D48" s="488"/>
      <c r="E48" s="468"/>
      <c r="F48" s="468"/>
      <c r="G48" s="468"/>
      <c r="H48" s="489" t="str">
        <f ca="1">IFERROR(IF($D$5="Nein","-",VLOOKUP(H$47,Input_prod_e!$A$10:$AA$19,HLOOKUP($A$2,Input_prod_e!$C$5:$AS$6,2,FALSE)+2,FALSE)),"")</f>
        <v/>
      </c>
      <c r="I48" s="489" t="str">
        <f ca="1">IFERROR(IF($D$5="Nein","-",VLOOKUP(I$47,Input_prod_e!$A$10:$AA$19,HLOOKUP($A$2,Input_prod_e!$C$5:$AS$6,2,FALSE)+2,FALSE)),"")</f>
        <v/>
      </c>
      <c r="J48" s="489" t="str">
        <f ca="1">IFERROR(IF($D$5="Nein","-",VLOOKUP(J$47,Input_prod_e!$A$10:$AA$19,HLOOKUP($A$2,Input_prod_e!$C$5:$AS$6,2,FALSE)+2,FALSE)),"")</f>
        <v/>
      </c>
      <c r="K48" s="489" t="str">
        <f ca="1">IFERROR(IF($D$5="Nein","-",VLOOKUP(K$47,Input_prod_e!$A$10:$AA$19,HLOOKUP($A$2,Input_prod_e!$C$5:$AS$6,2,FALSE)+2,FALSE)),"")</f>
        <v/>
      </c>
      <c r="L48" s="489" t="str">
        <f ca="1">IFERROR(IF($D$5="Nein","-",VLOOKUP(L$47,Input_prod_e!$A$10:$AA$19,HLOOKUP($A$2,Input_prod_e!$C$5:$AS$6,2,FALSE)+2,FALSE)),"")</f>
        <v/>
      </c>
      <c r="M48" s="489" t="str">
        <f ca="1">IFERROR(IF($D$5="Nein","-",VLOOKUP(M$47,Input_prod_e!$A$10:$AA$19,HLOOKUP($A$2,Input_prod_e!$C$5:$AS$6,2,FALSE)+2,FALSE)),"")</f>
        <v/>
      </c>
      <c r="N48" s="489" t="str">
        <f ca="1">IFERROR(IF($D$5="Nein","-",VLOOKUP(N$47,Input_prod_e!$A$10:$AA$19,HLOOKUP($A$2,Input_prod_e!$C$5:$AS$6,2,FALSE)+2,FALSE)),"")</f>
        <v/>
      </c>
      <c r="O48" s="489" t="str">
        <f ca="1">IFERROR(IF($D$5="Nein","-",VLOOKUP(O$47,Input_prod_e!$A$10:$AA$19,HLOOKUP($A$2,Input_prod_e!$C$5:$AS$6,2,FALSE)+2,FALSE)),"")</f>
        <v/>
      </c>
      <c r="P48" s="489" t="str">
        <f ca="1">IFERROR(IF($D$5="Nein","-",VLOOKUP(P$47,Input_prod_e!$A$10:$AA$19,HLOOKUP($A$2,Input_prod_e!$C$5:$AS$6,2,FALSE)+2,FALSE)),"")</f>
        <v/>
      </c>
      <c r="Q48" s="489" t="str">
        <f ca="1">IFERROR(IF($D$5="Nein","-",VLOOKUP(Q$47,Input_prod_e!$A$10:$AA$19,HLOOKUP($A$2,Input_prod_e!$C$5:$AS$6,2,FALSE)+2,FALSE)),"")</f>
        <v/>
      </c>
      <c r="R48" s="567" t="str">
        <f ca="1">OFFSET(Sprachen!A496,0,'Informazioni generali'!$B$4-1,1,1)</f>
        <v>Allegare alla domanda contratto che attesta il diritto di utilizzazione.
Qualora né concessione né diritto acquisito, specificare nei commenti.</v>
      </c>
      <c r="S48" s="568"/>
      <c r="T48" s="675"/>
      <c r="U48" s="676"/>
      <c r="V48" s="346"/>
      <c r="W48" s="207"/>
      <c r="X48" s="346" t="s">
        <v>179</v>
      </c>
      <c r="Y48" s="44"/>
      <c r="Z48" s="486"/>
      <c r="AA48">
        <f>+AA45+1</f>
        <v>28</v>
      </c>
    </row>
    <row r="49" spans="1:27" x14ac:dyDescent="0.25">
      <c r="A49" s="464" t="str">
        <f t="shared" ca="1" si="2"/>
        <v>IE9 / 29</v>
      </c>
      <c r="B49" s="98" t="str">
        <f ca="1">OFFSET(Sprachen!A402,0,'Informazioni generali'!$B$4-1,1,1)</f>
        <v>N. centrale sulla WASTA</v>
      </c>
      <c r="C49" s="467"/>
      <c r="D49" s="488"/>
      <c r="E49" s="468"/>
      <c r="F49" s="468"/>
      <c r="G49" s="468"/>
      <c r="H49" s="113"/>
      <c r="I49" s="113"/>
      <c r="J49" s="113"/>
      <c r="K49" s="113"/>
      <c r="L49" s="113"/>
      <c r="M49" s="113"/>
      <c r="N49" s="353"/>
      <c r="O49" s="353"/>
      <c r="P49" s="353"/>
      <c r="Q49" s="353"/>
      <c r="R49" s="678"/>
      <c r="S49" s="659"/>
      <c r="T49" s="675"/>
      <c r="U49" s="676"/>
      <c r="V49" s="346"/>
      <c r="W49" s="207"/>
      <c r="X49" s="346" t="s">
        <v>179</v>
      </c>
      <c r="Y49" s="44"/>
      <c r="Z49" s="486"/>
      <c r="AA49">
        <f>+AA48+1</f>
        <v>29</v>
      </c>
    </row>
    <row r="50" spans="1:27" ht="25" x14ac:dyDescent="0.25">
      <c r="A50" s="464" t="str">
        <f t="shared" ca="1" si="2"/>
        <v>IE9 / 30</v>
      </c>
      <c r="B50" s="98" t="str">
        <f ca="1">OFFSET(Sprachen!A403,0,'Informazioni generali'!$B$4-1,1,1)</f>
        <v>Collegamento sul piano idraulico e ottimizzazione congiunta disponibili</v>
      </c>
      <c r="C50" s="467" t="str">
        <f ca="1">OFFSET(Sprachen!A404,0,'Informazioni generali'!$B$4-1,1,1)</f>
        <v>[Si/No]</v>
      </c>
      <c r="D50" s="490"/>
      <c r="E50" s="491"/>
      <c r="F50" s="491"/>
      <c r="G50" s="491"/>
      <c r="H50" s="354"/>
      <c r="I50" s="354"/>
      <c r="J50" s="354"/>
      <c r="K50" s="354"/>
      <c r="L50" s="354"/>
      <c r="M50" s="354"/>
      <c r="N50" s="354"/>
      <c r="O50" s="354"/>
      <c r="P50" s="354"/>
      <c r="Q50" s="354"/>
      <c r="R50" s="687" t="str">
        <f ca="1">OFFSET(Sprachen!A497,0,'Informazioni generali'!$B$4-1,1,1)</f>
        <v>Allegare planimetria dell'impianto</v>
      </c>
      <c r="S50" s="688"/>
      <c r="T50" s="675"/>
      <c r="U50" s="676"/>
      <c r="V50" s="346"/>
      <c r="W50" s="207"/>
      <c r="X50" s="346" t="s">
        <v>179</v>
      </c>
      <c r="Y50" s="492"/>
      <c r="Z50" s="486"/>
      <c r="AA50">
        <f t="shared" ref="AA50:AA57" si="3">+AA49+1</f>
        <v>30</v>
      </c>
    </row>
    <row r="51" spans="1:27" x14ac:dyDescent="0.25">
      <c r="A51" s="464" t="str">
        <f t="shared" ca="1" si="2"/>
        <v>IE9 / 31</v>
      </c>
      <c r="B51" s="98" t="str">
        <f ca="1">OFFSET(Sprachen!A405,0,'Informazioni generali'!$B$4-1,1,1)</f>
        <v>Potenza meccanica lorda media</v>
      </c>
      <c r="C51" s="467" t="s">
        <v>6</v>
      </c>
      <c r="D51" s="101">
        <f>SUMIF($H$50:$Q$50,"Ja",H51:Q51)+SUMIF($H$50:$Q$50,"Oui",H51:Q51)+SUMIF($H$50:$Q$50,"Si",H51:Q51)</f>
        <v>0</v>
      </c>
      <c r="E51" s="240"/>
      <c r="F51" s="240"/>
      <c r="G51" s="240"/>
      <c r="H51" s="428"/>
      <c r="I51" s="428"/>
      <c r="J51" s="428"/>
      <c r="K51" s="428"/>
      <c r="L51" s="428"/>
      <c r="M51" s="428"/>
      <c r="N51" s="428"/>
      <c r="O51" s="428"/>
      <c r="P51" s="428"/>
      <c r="Q51" s="428"/>
      <c r="R51" s="678"/>
      <c r="S51" s="659"/>
      <c r="T51" s="675"/>
      <c r="U51" s="676"/>
      <c r="V51" s="346"/>
      <c r="W51" s="207"/>
      <c r="X51" s="346" t="s">
        <v>179</v>
      </c>
      <c r="Y51" s="492" t="s">
        <v>179</v>
      </c>
      <c r="Z51" s="486"/>
      <c r="AA51">
        <f t="shared" si="3"/>
        <v>31</v>
      </c>
    </row>
    <row r="52" spans="1:27" x14ac:dyDescent="0.25">
      <c r="A52" s="464" t="str">
        <f t="shared" ca="1" si="2"/>
        <v>IE9 / 32</v>
      </c>
      <c r="B52" s="98" t="str">
        <f ca="1">OFFSET(Sprachen!A406,0,'Informazioni generali'!$B$4-1,1,1)</f>
        <v>Potenza installata delle turbine</v>
      </c>
      <c r="C52" s="467" t="s">
        <v>6</v>
      </c>
      <c r="D52" s="101">
        <f>SUMIF($H$50:$Q$50,"Ja",H52:Q52)+SUMIF($H$50:$Q$50,"Oui",H52:Q52)+SUMIF($H$50:$Q$50,"Si",H52:Q52)</f>
        <v>0</v>
      </c>
      <c r="E52" s="240"/>
      <c r="F52" s="240"/>
      <c r="G52" s="240"/>
      <c r="H52" s="428"/>
      <c r="I52" s="428"/>
      <c r="J52" s="428"/>
      <c r="K52" s="428"/>
      <c r="L52" s="428"/>
      <c r="M52" s="428"/>
      <c r="N52" s="428"/>
      <c r="O52" s="428"/>
      <c r="P52" s="428"/>
      <c r="Q52" s="428"/>
      <c r="R52" s="678"/>
      <c r="S52" s="659"/>
      <c r="T52" s="675"/>
      <c r="U52" s="676"/>
      <c r="V52" s="346"/>
      <c r="W52" s="207"/>
      <c r="X52" s="346" t="s">
        <v>179</v>
      </c>
      <c r="Y52" s="44"/>
      <c r="Z52" s="486"/>
      <c r="AA52">
        <f t="shared" si="3"/>
        <v>32</v>
      </c>
    </row>
    <row r="53" spans="1:27" x14ac:dyDescent="0.25">
      <c r="A53" s="464" t="str">
        <f t="shared" ca="1" si="2"/>
        <v>IE9 / 33</v>
      </c>
      <c r="B53" s="98" t="str">
        <f ca="1">OFFSET(Sprachen!A407,0,'Informazioni generali'!$B$4-1,1,1)</f>
        <v>Potenza massima erogata dal generatore</v>
      </c>
      <c r="C53" s="467" t="s">
        <v>6</v>
      </c>
      <c r="D53" s="101">
        <f>SUMIF($H$50:$Q$50,"Ja",H53:Q53)+SUMIF($H$50:$Q$50,"Oui",H53:Q53)+SUMIF($H$50:$Q$50,"Si",H53:Q53)</f>
        <v>0</v>
      </c>
      <c r="E53" s="240"/>
      <c r="F53" s="240"/>
      <c r="G53" s="240"/>
      <c r="H53" s="428"/>
      <c r="I53" s="428"/>
      <c r="J53" s="428"/>
      <c r="K53" s="428"/>
      <c r="L53" s="428"/>
      <c r="M53" s="428"/>
      <c r="N53" s="428"/>
      <c r="O53" s="428"/>
      <c r="P53" s="428"/>
      <c r="Q53" s="428"/>
      <c r="R53" s="678"/>
      <c r="S53" s="659"/>
      <c r="T53" s="675"/>
      <c r="U53" s="676"/>
      <c r="V53" s="346"/>
      <c r="W53" s="207"/>
      <c r="X53" s="346" t="s">
        <v>179</v>
      </c>
      <c r="Y53" s="44"/>
      <c r="Z53" s="486"/>
      <c r="AA53">
        <f t="shared" si="3"/>
        <v>33</v>
      </c>
    </row>
    <row r="54" spans="1:27" ht="31.5" customHeight="1" x14ac:dyDescent="0.25">
      <c r="A54" s="464" t="str">
        <f t="shared" ca="1" si="2"/>
        <v>IE9 / 34</v>
      </c>
      <c r="B54" s="98" t="str">
        <f ca="1">OFFSET(Sprachen!A408,0,'Informazioni generali'!$B$4-1,1,1)</f>
        <v>Produzione netta di tutte le centrali</v>
      </c>
      <c r="C54" s="467" t="s">
        <v>8</v>
      </c>
      <c r="D54" s="102">
        <f ca="1">IFERROR(SUM(H54:Q54),"")</f>
        <v>0</v>
      </c>
      <c r="E54" s="244"/>
      <c r="F54" s="244"/>
      <c r="G54" s="244"/>
      <c r="H54" s="108" t="str">
        <f ca="1">IFERROR(IF($D$5="Nein/Non/No","-",VLOOKUP(H$47,Input_prod_e!$A$21:$AA$30,HLOOKUP($A$2,Input_prod_e!$C$5:$AS$6,2,FALSE)+2,FALSE)),"")</f>
        <v/>
      </c>
      <c r="I54" s="108" t="str">
        <f ca="1">IFERROR(IF($D$5="Nein/Non/No","-",VLOOKUP(I$47,Input_prod_e!$A$21:$AA$30,HLOOKUP($A$2,Input_prod_e!$C$5:$AS$6,2,FALSE)+2,FALSE)),"")</f>
        <v/>
      </c>
      <c r="J54" s="108" t="str">
        <f ca="1">IFERROR(IF($D$5="Nein/Non/No","-",VLOOKUP(J$47,Input_prod_e!$A$21:$AA$30,HLOOKUP($A$2,Input_prod_e!$C$5:$AS$6,2,FALSE)+2,FALSE)),"")</f>
        <v/>
      </c>
      <c r="K54" s="108" t="str">
        <f ca="1">IFERROR(IF($D$5="Nein/Non/No","-",VLOOKUP(K$47,Input_prod_e!$A$21:$AA$30,HLOOKUP($A$2,Input_prod_e!$C$5:$AS$6,2,FALSE)+2,FALSE)),"")</f>
        <v/>
      </c>
      <c r="L54" s="108" t="str">
        <f ca="1">IFERROR(IF($D$5="Nein/Non/No","-",VLOOKUP(L$47,Input_prod_e!$A$21:$AA$30,HLOOKUP($A$2,Input_prod_e!$C$5:$AS$6,2,FALSE)+2,FALSE)),"")</f>
        <v/>
      </c>
      <c r="M54" s="108" t="str">
        <f ca="1">IFERROR(IF($D$5="Nein/Non/No","-",VLOOKUP(M$47,Input_prod_e!$A$21:$AA$30,HLOOKUP($A$2,Input_prod_e!$C$5:$AS$6,2,FALSE)+2,FALSE)),"")</f>
        <v/>
      </c>
      <c r="N54" s="108" t="str">
        <f ca="1">IFERROR(IF($D$5="Nein/Non/No","-",VLOOKUP(N$47,Input_prod_e!$A$21:$AA$30,HLOOKUP($A$2,Input_prod_e!$C$5:$AS$6,2,FALSE)+2,FALSE)),"")</f>
        <v/>
      </c>
      <c r="O54" s="108" t="str">
        <f ca="1">IFERROR(IF($D$5="Nein/Non/No","-",VLOOKUP(O$47,Input_prod_e!$A$21:$AA$30,HLOOKUP($A$2,Input_prod_e!$C$5:$AS$6,2,FALSE)+2,FALSE)),"")</f>
        <v/>
      </c>
      <c r="P54" s="108" t="str">
        <f ca="1">IFERROR(IF($D$5="Nein/Non/No","-",VLOOKUP(P$47,Input_prod_e!$A$21:$AA$30,HLOOKUP($A$2,Input_prod_e!$C$5:$AS$6,2,FALSE)+2,FALSE)),"")</f>
        <v/>
      </c>
      <c r="Q54" s="108" t="str">
        <f ca="1">IFERROR(IF($D$5="Nein/Non/No","-",VLOOKUP(Q$47,Input_prod_e!$A$21:$AA$30,HLOOKUP($A$2,Input_prod_e!$C$5:$AS$6,2,FALSE)+2,FALSE)),"")</f>
        <v/>
      </c>
      <c r="R54" s="574" t="str">
        <f ca="1">OFFSET(Sprachen!A498,0,'Informazioni generali'!$B$4-1,1,1)</f>
        <v>Prendere in considerazione soltanto gli impianti con collegamento sul piano idraulico e ottimizzati congiuntamente</v>
      </c>
      <c r="S54" s="576"/>
      <c r="T54" s="586"/>
      <c r="U54" s="586"/>
      <c r="V54" s="493"/>
      <c r="W54" s="209"/>
      <c r="X54" s="493"/>
      <c r="Y54" s="494"/>
      <c r="Z54" s="486"/>
      <c r="AA54">
        <f t="shared" si="3"/>
        <v>34</v>
      </c>
    </row>
    <row r="55" spans="1:27" ht="31.5" customHeight="1" x14ac:dyDescent="0.25">
      <c r="A55" s="464" t="str">
        <f t="shared" ca="1" si="2"/>
        <v>IE9 / 35</v>
      </c>
      <c r="B55" s="98" t="str">
        <f ca="1">OFFSET(Sprachen!A409,0,'Informazioni generali'!$B$4-1,1,1)</f>
        <v>Produzione netta degli impianti con collegamento sul piano idraulico e ottimizzati congiuntamente</v>
      </c>
      <c r="C55" s="467" t="s">
        <v>8</v>
      </c>
      <c r="D55" s="102">
        <f>SUM(H55:Q55)</f>
        <v>0</v>
      </c>
      <c r="E55" s="244"/>
      <c r="F55" s="244"/>
      <c r="G55" s="244"/>
      <c r="H55" s="108">
        <f>+IF(H50="Ja",H54,0)+IF(H50="Oui",H54,0)+IF(H50="Si",H54,0)</f>
        <v>0</v>
      </c>
      <c r="I55" s="108">
        <f t="shared" ref="I55:Q55" si="4">+IF(I50="Ja",I54,0)+IF(I50="Oui",I54,0)+IF(I50="Si",I54,0)</f>
        <v>0</v>
      </c>
      <c r="J55" s="108">
        <f t="shared" si="4"/>
        <v>0</v>
      </c>
      <c r="K55" s="108">
        <f t="shared" si="4"/>
        <v>0</v>
      </c>
      <c r="L55" s="108">
        <f t="shared" si="4"/>
        <v>0</v>
      </c>
      <c r="M55" s="108">
        <f t="shared" si="4"/>
        <v>0</v>
      </c>
      <c r="N55" s="108">
        <f t="shared" si="4"/>
        <v>0</v>
      </c>
      <c r="O55" s="108">
        <f t="shared" si="4"/>
        <v>0</v>
      </c>
      <c r="P55" s="108">
        <f t="shared" si="4"/>
        <v>0</v>
      </c>
      <c r="Q55" s="108">
        <f t="shared" si="4"/>
        <v>0</v>
      </c>
      <c r="R55" s="570"/>
      <c r="S55" s="572"/>
      <c r="T55" s="586"/>
      <c r="U55" s="586"/>
      <c r="V55" s="493"/>
      <c r="W55" s="209"/>
      <c r="X55" s="493"/>
      <c r="Y55" s="494"/>
      <c r="Z55" s="486"/>
      <c r="AA55">
        <f t="shared" si="3"/>
        <v>35</v>
      </c>
    </row>
    <row r="56" spans="1:27" x14ac:dyDescent="0.25">
      <c r="A56" s="464" t="str">
        <f t="shared" ca="1" si="2"/>
        <v>IE9 / 36</v>
      </c>
      <c r="B56" s="98" t="str">
        <f ca="1">OFFSET(Sprachen!A410,0,'Informazioni generali'!$B$4-1,1,1)</f>
        <v>Diritto a RU/RIC</v>
      </c>
      <c r="C56" s="467" t="str">
        <f ca="1">OFFSET(Sprachen!A404,0,'Informazioni generali'!$B$4-1,1,1)</f>
        <v>[Si/No]</v>
      </c>
      <c r="D56" s="495">
        <f>IF(COUNTIF(H56:Q56,"Ja")&gt;0,COUNTIF(H56:Q56,"Ja"),0)</f>
        <v>0</v>
      </c>
      <c r="E56" s="496"/>
      <c r="F56" s="496"/>
      <c r="G56" s="496"/>
      <c r="H56" s="354"/>
      <c r="I56" s="354"/>
      <c r="J56" s="354"/>
      <c r="K56" s="354"/>
      <c r="L56" s="354"/>
      <c r="M56" s="354"/>
      <c r="N56" s="354"/>
      <c r="O56" s="354"/>
      <c r="P56" s="354"/>
      <c r="Q56" s="354"/>
      <c r="R56" s="687"/>
      <c r="S56" s="688"/>
      <c r="T56" s="675"/>
      <c r="U56" s="676"/>
      <c r="V56" s="346"/>
      <c r="W56" s="207"/>
      <c r="X56" s="346" t="s">
        <v>179</v>
      </c>
      <c r="Y56" s="492" t="s">
        <v>179</v>
      </c>
      <c r="Z56" s="486"/>
      <c r="AA56">
        <f t="shared" si="3"/>
        <v>36</v>
      </c>
    </row>
    <row r="57" spans="1:27" x14ac:dyDescent="0.25">
      <c r="A57" s="464" t="str">
        <f t="shared" ca="1" si="2"/>
        <v>IE9 / 37</v>
      </c>
      <c r="B57" s="98" t="str">
        <f ca="1">OFFSET(Sprachen!A411,0,'Informazioni generali'!$B$4-1,1,1)</f>
        <v>Ricavi da RU/RIC anno</v>
      </c>
      <c r="C57" s="467" t="s">
        <v>24</v>
      </c>
      <c r="D57" s="497">
        <f>SUMIF(H50:Q50,"Ja",H57:Q57)+SUMIF(H50:Q50,"Oui",H57:Q57)+SUMIF(H50:Q50,"Si",H57:Q57)</f>
        <v>0</v>
      </c>
      <c r="E57" s="245"/>
      <c r="F57" s="245"/>
      <c r="G57" s="245"/>
      <c r="H57" s="429"/>
      <c r="I57" s="429"/>
      <c r="J57" s="429"/>
      <c r="K57" s="429"/>
      <c r="L57" s="429"/>
      <c r="M57" s="429"/>
      <c r="N57" s="429"/>
      <c r="O57" s="429"/>
      <c r="P57" s="429"/>
      <c r="Q57" s="429"/>
      <c r="R57" s="678"/>
      <c r="S57" s="659"/>
      <c r="T57" s="675"/>
      <c r="U57" s="676"/>
      <c r="V57" s="346"/>
      <c r="W57" s="207"/>
      <c r="X57" s="346" t="s">
        <v>179</v>
      </c>
      <c r="Y57" s="492" t="s">
        <v>179</v>
      </c>
      <c r="Z57" s="486"/>
      <c r="AA57">
        <f t="shared" si="3"/>
        <v>37</v>
      </c>
    </row>
    <row r="58" spans="1:27" ht="25" x14ac:dyDescent="0.25">
      <c r="A58" s="464" t="str">
        <f t="shared" ca="1" si="2"/>
        <v>IE9 / 39</v>
      </c>
      <c r="B58" s="98" t="str">
        <f ca="1">OFFSET(Sprachen!A412,0,'Informazioni generali'!$B$4-1,1,1)</f>
        <v>Ricavi dall'indennizzo per risanamenti secondo la legge sulla protezione delle acque</v>
      </c>
      <c r="C58" s="457" t="s">
        <v>24</v>
      </c>
      <c r="D58" s="497">
        <f>SUMIF($H$50:$Q$50,"Ja",H58:Q58)+SUMIF($H$50:$Q$50,"Oui",H58:Q58)+SUMIF($H$50:$Q$50,"Si",H58:Q58)</f>
        <v>0</v>
      </c>
      <c r="E58" s="245"/>
      <c r="F58" s="245"/>
      <c r="G58" s="245"/>
      <c r="H58" s="429"/>
      <c r="I58" s="429"/>
      <c r="J58" s="429"/>
      <c r="K58" s="429"/>
      <c r="L58" s="429"/>
      <c r="M58" s="429"/>
      <c r="N58" s="429"/>
      <c r="O58" s="429"/>
      <c r="P58" s="429"/>
      <c r="Q58" s="429"/>
      <c r="R58" s="656"/>
      <c r="S58" s="658"/>
      <c r="T58" s="675"/>
      <c r="U58" s="676"/>
      <c r="V58" s="346"/>
      <c r="W58" s="207"/>
      <c r="X58" s="346" t="s">
        <v>179</v>
      </c>
      <c r="Y58" s="492" t="s">
        <v>179</v>
      </c>
      <c r="Z58" s="486"/>
      <c r="AA58">
        <v>39</v>
      </c>
    </row>
    <row r="59" spans="1:27" ht="25" x14ac:dyDescent="0.25">
      <c r="A59" s="464" t="str">
        <f t="shared" ca="1" si="2"/>
        <v>IE9 / 41</v>
      </c>
      <c r="B59" s="98" t="str">
        <f ca="1">OFFSET(Sprachen!A413,0,'Informazioni generali'!$B$4-1,1,1)</f>
        <v>Ricavi da altre misure di sostegno da parte degli enti pubblici</v>
      </c>
      <c r="C59" s="457" t="s">
        <v>24</v>
      </c>
      <c r="D59" s="497">
        <f>SUMIF(H50:Q50,"Ja",H59:Q59)+SUMIF(H50:Q50,"Qui",H59:Q59)+SUMIF(H50:Q50,"Si",H59:Q59)</f>
        <v>0</v>
      </c>
      <c r="E59" s="245"/>
      <c r="F59" s="245"/>
      <c r="G59" s="245"/>
      <c r="H59" s="429"/>
      <c r="I59" s="429"/>
      <c r="J59" s="429"/>
      <c r="K59" s="429"/>
      <c r="L59" s="429"/>
      <c r="M59" s="429"/>
      <c r="N59" s="429"/>
      <c r="O59" s="429"/>
      <c r="P59" s="429"/>
      <c r="Q59" s="429"/>
      <c r="R59" s="656"/>
      <c r="S59" s="658"/>
      <c r="T59" s="675"/>
      <c r="U59" s="676"/>
      <c r="V59" s="346"/>
      <c r="W59" s="207"/>
      <c r="X59" s="346" t="s">
        <v>179</v>
      </c>
      <c r="Y59" s="44"/>
      <c r="Z59" s="486"/>
      <c r="AA59">
        <v>41</v>
      </c>
    </row>
    <row r="60" spans="1:27" ht="15.5" x14ac:dyDescent="0.35">
      <c r="A60" s="483"/>
      <c r="B60" s="484"/>
      <c r="C60" s="484"/>
      <c r="D60" s="484"/>
      <c r="E60" s="484"/>
      <c r="F60" s="484"/>
      <c r="G60" s="484"/>
      <c r="H60" s="484"/>
      <c r="I60" s="484"/>
      <c r="J60" s="484"/>
      <c r="K60" s="484"/>
      <c r="L60" s="484"/>
      <c r="M60" s="484"/>
      <c r="N60" s="484"/>
      <c r="O60" s="484"/>
      <c r="P60" s="484"/>
      <c r="Q60" s="484"/>
      <c r="R60" s="484"/>
      <c r="S60" s="484"/>
      <c r="T60" s="484"/>
      <c r="U60" s="484"/>
      <c r="V60" s="484"/>
      <c r="W60" s="485"/>
      <c r="X60" s="484"/>
      <c r="Y60" s="484"/>
      <c r="Z60" s="486"/>
    </row>
    <row r="61" spans="1:27" ht="26" x14ac:dyDescent="0.3">
      <c r="A61" s="498" t="str">
        <f ca="1">OFFSET(Sprachen!A414,0,'Informazioni generali'!$B$4-1,1,1)</f>
        <v>B. Costi di produzione</v>
      </c>
      <c r="B61" s="498"/>
      <c r="C61" s="465"/>
      <c r="D61" s="499"/>
      <c r="E61" s="500"/>
      <c r="F61" s="500"/>
      <c r="G61" s="500"/>
      <c r="H61" s="674" t="str">
        <f ca="1">R47</f>
        <v>Commenti UFE</v>
      </c>
      <c r="I61" s="674"/>
      <c r="J61" s="674"/>
      <c r="K61" s="674"/>
      <c r="L61" s="674"/>
      <c r="M61" s="740" t="str">
        <f ca="1">T47</f>
        <v>Commenti richiedente</v>
      </c>
      <c r="N61" s="741"/>
      <c r="O61" s="741"/>
      <c r="P61" s="741"/>
      <c r="Q61" s="741"/>
      <c r="R61" s="741"/>
      <c r="S61" s="741"/>
      <c r="T61" s="741"/>
      <c r="U61" s="742"/>
      <c r="V61" s="454" t="str">
        <f ca="1">V47</f>
        <v>Esame plausiblità</v>
      </c>
      <c r="W61" s="454" t="str">
        <f ca="1">W47</f>
        <v>Osservazioni plausibilità</v>
      </c>
      <c r="X61" s="454" t="str">
        <f ca="1">X47</f>
        <v>Esame materiale</v>
      </c>
      <c r="Y61" s="454" t="str">
        <f ca="1">Y47</f>
        <v>Commenti esame materiale</v>
      </c>
    </row>
    <row r="62" spans="1:27" ht="27.75" customHeight="1" x14ac:dyDescent="0.25">
      <c r="A62" s="464"/>
      <c r="B62" s="501" t="str">
        <f ca="1">OFFSET(Sprachen!A415,0,'Informazioni generali'!$B$4-1,1,1)</f>
        <v>B 1. Costi e ricavi d'esercizio</v>
      </c>
      <c r="C62" s="467"/>
      <c r="D62" s="467"/>
      <c r="E62" s="502"/>
      <c r="F62" s="502"/>
      <c r="G62" s="502"/>
      <c r="H62" s="590"/>
      <c r="I62" s="590"/>
      <c r="J62" s="590"/>
      <c r="K62" s="590"/>
      <c r="L62" s="590"/>
      <c r="M62" s="663"/>
      <c r="N62" s="663"/>
      <c r="O62" s="663"/>
      <c r="P62" s="663"/>
      <c r="Q62" s="663"/>
      <c r="R62" s="663"/>
      <c r="S62" s="663"/>
      <c r="T62" s="663"/>
      <c r="U62" s="663"/>
      <c r="V62" s="346"/>
      <c r="W62" s="207"/>
      <c r="X62" s="346" t="s">
        <v>179</v>
      </c>
      <c r="Y62" s="472" t="s">
        <v>179</v>
      </c>
    </row>
    <row r="63" spans="1:27" ht="25" x14ac:dyDescent="0.25">
      <c r="A63" s="464" t="str">
        <f t="shared" ref="A63:A72" ca="1" si="5">CONCATENATE($A$2," / ",AA63)</f>
        <v>IE9 / 42</v>
      </c>
      <c r="B63" s="98" t="str">
        <f ca="1">OFFSET(Sprachen!A416,0,'Informazioni generali'!$B$4-1,1,1)</f>
        <v>Somma subventioni/remunerazioni degli enti pubblici</v>
      </c>
      <c r="C63" s="467"/>
      <c r="D63" s="503">
        <f>D59+D57</f>
        <v>0</v>
      </c>
      <c r="E63" s="504"/>
      <c r="F63" s="504"/>
      <c r="G63" s="504"/>
      <c r="H63" s="705"/>
      <c r="I63" s="602"/>
      <c r="J63" s="602"/>
      <c r="K63" s="602"/>
      <c r="L63" s="706"/>
      <c r="M63" s="707"/>
      <c r="N63" s="708"/>
      <c r="O63" s="708"/>
      <c r="P63" s="708"/>
      <c r="Q63" s="708"/>
      <c r="R63" s="708"/>
      <c r="S63" s="708"/>
      <c r="T63" s="708"/>
      <c r="U63" s="709"/>
      <c r="V63" s="346"/>
      <c r="W63" s="207"/>
      <c r="X63" s="346" t="s">
        <v>179</v>
      </c>
      <c r="Y63" s="472" t="s">
        <v>179</v>
      </c>
      <c r="AA63">
        <v>42</v>
      </c>
    </row>
    <row r="64" spans="1:27" ht="33" customHeight="1" x14ac:dyDescent="0.25">
      <c r="A64" s="464" t="str">
        <f t="shared" ca="1" si="5"/>
        <v>IE9 / 43</v>
      </c>
      <c r="B64" s="98" t="str">
        <f ca="1">OFFSET(Sprachen!A417,0,'Informazioni generali'!$B$4-1,1,1)</f>
        <v>Altri ricavi d'esercizio (senza sostegni)</v>
      </c>
      <c r="C64" s="105" t="s">
        <v>24</v>
      </c>
      <c r="D64" s="116"/>
      <c r="E64" s="505"/>
      <c r="F64" s="505"/>
      <c r="G64" s="505"/>
      <c r="H64" s="717" t="str">
        <f ca="1">CONCATENATE(OFFSET(Sprachen!A500,0,'Informazioni generali'!$B$4-1,1,1)," 5.",A2,".7")</f>
        <v>Conformemente alla direttiva dell'UFE sui costi d'esercizio e del capitale computabili 5.IE9.7</v>
      </c>
      <c r="I64" s="582"/>
      <c r="J64" s="582"/>
      <c r="K64" s="582"/>
      <c r="L64" s="718"/>
      <c r="M64" s="663"/>
      <c r="N64" s="663"/>
      <c r="O64" s="663"/>
      <c r="P64" s="663"/>
      <c r="Q64" s="663"/>
      <c r="R64" s="663"/>
      <c r="S64" s="663"/>
      <c r="T64" s="663"/>
      <c r="U64" s="663"/>
      <c r="V64" s="346"/>
      <c r="W64" s="207"/>
      <c r="X64" s="346" t="s">
        <v>179</v>
      </c>
      <c r="Y64" s="472" t="s">
        <v>179</v>
      </c>
      <c r="AA64">
        <v>43</v>
      </c>
    </row>
    <row r="65" spans="1:27" x14ac:dyDescent="0.25">
      <c r="A65" s="464" t="str">
        <f t="shared" ca="1" si="5"/>
        <v>IE9 / 44</v>
      </c>
      <c r="B65" s="98" t="str">
        <f ca="1">OFFSET(Sprachen!A418,0,'Informazioni generali'!$B$4-1,1,1)</f>
        <v>Attivazione di prestazioni proprie</v>
      </c>
      <c r="C65" s="105" t="s">
        <v>24</v>
      </c>
      <c r="D65" s="116"/>
      <c r="E65" s="252"/>
      <c r="F65" s="252"/>
      <c r="G65" s="252"/>
      <c r="H65" s="717"/>
      <c r="I65" s="582"/>
      <c r="J65" s="582"/>
      <c r="K65" s="582"/>
      <c r="L65" s="718"/>
      <c r="M65" s="663"/>
      <c r="N65" s="663"/>
      <c r="O65" s="663"/>
      <c r="P65" s="663"/>
      <c r="Q65" s="663"/>
      <c r="R65" s="663"/>
      <c r="S65" s="663"/>
      <c r="T65" s="663"/>
      <c r="U65" s="663"/>
      <c r="V65" s="346"/>
      <c r="W65" s="207"/>
      <c r="X65" s="346" t="s">
        <v>179</v>
      </c>
      <c r="Y65" s="472" t="s">
        <v>179</v>
      </c>
      <c r="AA65">
        <f t="shared" ref="AA65:AA72" si="6">AA64+1</f>
        <v>44</v>
      </c>
    </row>
    <row r="66" spans="1:27" ht="12.75" customHeight="1" x14ac:dyDescent="0.25">
      <c r="A66" s="464" t="str">
        <f t="shared" ca="1" si="5"/>
        <v>IE9 / 45</v>
      </c>
      <c r="B66" s="98" t="str">
        <f ca="1">OFFSET(Sprachen!A419,0,'Informazioni generali'!$B$4-1,1,1)</f>
        <v>Energia di pompaggio</v>
      </c>
      <c r="C66" s="105" t="s">
        <v>8</v>
      </c>
      <c r="D66" s="506" t="str">
        <f ca="1">IFERROR(IF($D$5="Nein/Non/No","-",INDIRECT(CONCATENATE(Input_prod_e!$A$2,"!")&amp;CONCATENATE(MID("CDEFGHIJKLMNOPQRSTUVWXYZ",HLOOKUP($A$2,Input_prod_e!$C$5:$AS$6,2,FALSE),1),"55"))),"")</f>
        <v/>
      </c>
      <c r="E66" s="242"/>
      <c r="F66" s="242"/>
      <c r="G66" s="242"/>
      <c r="H66" s="680" t="s">
        <v>597</v>
      </c>
      <c r="I66" s="680"/>
      <c r="J66" s="680"/>
      <c r="K66" s="680"/>
      <c r="L66" s="681"/>
      <c r="M66" s="663"/>
      <c r="N66" s="663"/>
      <c r="O66" s="663"/>
      <c r="P66" s="663"/>
      <c r="Q66" s="663"/>
      <c r="R66" s="663"/>
      <c r="S66" s="663"/>
      <c r="T66" s="663"/>
      <c r="U66" s="663"/>
      <c r="V66" s="346"/>
      <c r="W66" s="207"/>
      <c r="X66" s="346" t="s">
        <v>179</v>
      </c>
      <c r="Y66" s="472" t="s">
        <v>179</v>
      </c>
      <c r="AA66">
        <f t="shared" si="6"/>
        <v>45</v>
      </c>
    </row>
    <row r="67" spans="1:27" ht="25" x14ac:dyDescent="0.25">
      <c r="A67" s="464" t="str">
        <f t="shared" ca="1" si="5"/>
        <v>IE9 / 46</v>
      </c>
      <c r="B67" s="98" t="str">
        <f ca="1">OFFSET(Sprachen!A420,0,'Informazioni generali'!$B$4-1,1,1)</f>
        <v>Costi specifici dell'energia di pompaggio a prezzo di mercato</v>
      </c>
      <c r="C67" s="105" t="s">
        <v>38</v>
      </c>
      <c r="D67" s="507" t="str">
        <f ca="1">IFERROR(D68*100/(D66*1000000),"")</f>
        <v/>
      </c>
      <c r="E67" s="247"/>
      <c r="F67" s="247"/>
      <c r="G67" s="247"/>
      <c r="H67" s="585" t="s">
        <v>1800</v>
      </c>
      <c r="I67" s="673" t="str">
        <f ca="1">OFFSET(Sprachen!A428,0,'Informazioni generali'!$B$4-1,1,1)</f>
        <v>Oneri per le prestazioni di servizio globali e la commercializzazione dell’elettricità (Overhead) [CHF]</v>
      </c>
      <c r="J67" s="673"/>
      <c r="K67" s="749"/>
      <c r="L67" s="749"/>
      <c r="M67" s="663"/>
      <c r="N67" s="663"/>
      <c r="O67" s="663"/>
      <c r="P67" s="663"/>
      <c r="Q67" s="663"/>
      <c r="R67" s="663"/>
      <c r="S67" s="663"/>
      <c r="T67" s="663"/>
      <c r="U67" s="663"/>
      <c r="V67" s="346"/>
      <c r="W67" s="207"/>
      <c r="X67" s="346" t="s">
        <v>179</v>
      </c>
      <c r="Y67" s="472" t="s">
        <v>179</v>
      </c>
      <c r="AA67">
        <f t="shared" si="6"/>
        <v>46</v>
      </c>
    </row>
    <row r="68" spans="1:27" x14ac:dyDescent="0.25">
      <c r="A68" s="464" t="str">
        <f ca="1">CONCATENATE($A$2," / ",AA68)</f>
        <v>IE9 / 47</v>
      </c>
      <c r="B68" s="98" t="str">
        <f ca="1">OFFSET(Sprachen!A421,0,'Informazioni generali'!$B$4-1,1,1)</f>
        <v>Costi energia di pompaggio a prezzo di mercato</v>
      </c>
      <c r="C68" s="105" t="s">
        <v>24</v>
      </c>
      <c r="D68" s="506" t="str">
        <f ca="1">IFERROR(IF($D$5="Nein/Non/No","-",INDIRECT(CONCATENATE(Input_prod_e!$A$2,"!")&amp;CONCATENATE(MID("CDEFGHIJKLMNOPQRSTUVWXYZ",HLOOKUP($A$2,Input_prod_e!$C$5:$AS$6,2,FALSE),1),"67"))),"")</f>
        <v/>
      </c>
      <c r="E68" s="248"/>
      <c r="F68" s="248"/>
      <c r="G68" s="248"/>
      <c r="H68" s="585"/>
      <c r="I68" s="673"/>
      <c r="J68" s="673"/>
      <c r="K68" s="749"/>
      <c r="L68" s="749"/>
      <c r="M68" s="663"/>
      <c r="N68" s="663"/>
      <c r="O68" s="663"/>
      <c r="P68" s="663"/>
      <c r="Q68" s="663"/>
      <c r="R68" s="663"/>
      <c r="S68" s="663"/>
      <c r="T68" s="663"/>
      <c r="U68" s="663"/>
      <c r="V68" s="346"/>
      <c r="W68" s="207"/>
      <c r="X68" s="346" t="s">
        <v>179</v>
      </c>
      <c r="Y68" s="472" t="s">
        <v>179</v>
      </c>
      <c r="AA68">
        <f t="shared" si="6"/>
        <v>47</v>
      </c>
    </row>
    <row r="69" spans="1:27" ht="25.9" customHeight="1" x14ac:dyDescent="0.25">
      <c r="A69" s="464" t="str">
        <f t="shared" ca="1" si="5"/>
        <v>IE9 / 48</v>
      </c>
      <c r="B69" s="98" t="str">
        <f ca="1">OFFSET(Sprachen!A422,0,'Informazioni generali'!$B$4-1,1,1)</f>
        <v>Costi per l'acquisto di energia</v>
      </c>
      <c r="C69" s="105" t="s">
        <v>24</v>
      </c>
      <c r="D69" s="116"/>
      <c r="E69" s="252"/>
      <c r="F69" s="252"/>
      <c r="G69" s="252"/>
      <c r="H69" s="585"/>
      <c r="I69" s="673"/>
      <c r="J69" s="673"/>
      <c r="K69" s="749"/>
      <c r="L69" s="749"/>
      <c r="M69" s="663"/>
      <c r="N69" s="663"/>
      <c r="O69" s="663"/>
      <c r="P69" s="663"/>
      <c r="Q69" s="663"/>
      <c r="R69" s="663"/>
      <c r="S69" s="663"/>
      <c r="T69" s="663"/>
      <c r="U69" s="663"/>
      <c r="V69" s="346"/>
      <c r="W69" s="207"/>
      <c r="X69" s="346" t="s">
        <v>179</v>
      </c>
      <c r="Y69" s="472" t="s">
        <v>179</v>
      </c>
      <c r="AA69">
        <f t="shared" si="6"/>
        <v>48</v>
      </c>
    </row>
    <row r="70" spans="1:27" ht="15" customHeight="1" x14ac:dyDescent="0.25">
      <c r="A70" s="464" t="str">
        <f t="shared" ca="1" si="5"/>
        <v>IE9 / 49</v>
      </c>
      <c r="B70" s="98" t="str">
        <f ca="1">OFFSET(Sprachen!A423,0,'Informazioni generali'!$B$4-1,1,1)</f>
        <v>Costi per l'utilizzazione della rete</v>
      </c>
      <c r="C70" s="105" t="s">
        <v>24</v>
      </c>
      <c r="D70" s="116"/>
      <c r="E70" s="252"/>
      <c r="F70" s="252"/>
      <c r="G70" s="252"/>
      <c r="H70" s="585" t="s">
        <v>1801</v>
      </c>
      <c r="I70" s="649" t="str">
        <f ca="1">OFFSET(Sprachen!A429,0,'Informazioni generali'!$B$4-1,1,1)</f>
        <v>Tipo di impianto idroelettrico</v>
      </c>
      <c r="J70" s="649"/>
      <c r="K70" s="586"/>
      <c r="L70" s="586"/>
      <c r="M70" s="663"/>
      <c r="N70" s="663"/>
      <c r="O70" s="663"/>
      <c r="P70" s="663"/>
      <c r="Q70" s="663"/>
      <c r="R70" s="663"/>
      <c r="S70" s="663"/>
      <c r="T70" s="663"/>
      <c r="U70" s="663"/>
      <c r="V70" s="346"/>
      <c r="W70" s="207"/>
      <c r="X70" s="346" t="s">
        <v>179</v>
      </c>
      <c r="Y70" s="472" t="s">
        <v>179</v>
      </c>
      <c r="AA70">
        <f t="shared" si="6"/>
        <v>49</v>
      </c>
    </row>
    <row r="71" spans="1:27" x14ac:dyDescent="0.25">
      <c r="A71" s="464" t="str">
        <f t="shared" ca="1" si="5"/>
        <v>IE9 / 50</v>
      </c>
      <c r="B71" s="98" t="str">
        <f ca="1">OFFSET(Sprachen!A424,0,'Informazioni generali'!$B$4-1,1,1)</f>
        <v>Materiale e prestazioni di terzi</v>
      </c>
      <c r="C71" s="105" t="s">
        <v>24</v>
      </c>
      <c r="D71" s="116"/>
      <c r="E71" s="252"/>
      <c r="F71" s="252"/>
      <c r="G71" s="252"/>
      <c r="H71" s="585"/>
      <c r="I71" s="649"/>
      <c r="J71" s="649"/>
      <c r="K71" s="586"/>
      <c r="L71" s="586"/>
      <c r="M71" s="663"/>
      <c r="N71" s="663"/>
      <c r="O71" s="663"/>
      <c r="P71" s="663"/>
      <c r="Q71" s="663"/>
      <c r="R71" s="663"/>
      <c r="S71" s="663"/>
      <c r="T71" s="663"/>
      <c r="U71" s="663"/>
      <c r="V71" s="346"/>
      <c r="W71" s="207"/>
      <c r="X71" s="346" t="s">
        <v>179</v>
      </c>
      <c r="Y71" s="472" t="s">
        <v>179</v>
      </c>
      <c r="AA71">
        <f t="shared" si="6"/>
        <v>50</v>
      </c>
    </row>
    <row r="72" spans="1:27" x14ac:dyDescent="0.25">
      <c r="A72" s="464" t="str">
        <f t="shared" ca="1" si="5"/>
        <v>IE9 / 51</v>
      </c>
      <c r="B72" s="98" t="str">
        <f ca="1">OFFSET(Sprachen!A425,0,'Informazioni generali'!$B$4-1,1,1)</f>
        <v>Costi per il personale</v>
      </c>
      <c r="C72" s="105" t="s">
        <v>24</v>
      </c>
      <c r="D72" s="116"/>
      <c r="E72" s="508"/>
      <c r="F72" s="508"/>
      <c r="G72" s="508"/>
      <c r="H72" s="585"/>
      <c r="I72" s="649"/>
      <c r="J72" s="649"/>
      <c r="K72" s="586"/>
      <c r="L72" s="586"/>
      <c r="M72" s="663"/>
      <c r="N72" s="663"/>
      <c r="O72" s="663"/>
      <c r="P72" s="663"/>
      <c r="Q72" s="663"/>
      <c r="R72" s="663"/>
      <c r="S72" s="663"/>
      <c r="T72" s="663"/>
      <c r="U72" s="663"/>
      <c r="V72" s="346"/>
      <c r="W72" s="207"/>
      <c r="X72" s="346" t="s">
        <v>179</v>
      </c>
      <c r="Y72" s="472" t="s">
        <v>179</v>
      </c>
      <c r="AA72">
        <f t="shared" si="6"/>
        <v>51</v>
      </c>
    </row>
    <row r="73" spans="1:27" x14ac:dyDescent="0.25">
      <c r="A73" s="464" t="str">
        <f ca="1">CONCATENATE($A$2," / ",AA73)</f>
        <v>IE9 / 52</v>
      </c>
      <c r="B73" s="98" t="str">
        <f ca="1">OFFSET(Sprachen!A426,0,'Informazioni generali'!$B$4-1,1,1)</f>
        <v>Altri costi d'esercizio (incl. GO)</v>
      </c>
      <c r="C73" s="105" t="s">
        <v>24</v>
      </c>
      <c r="D73" s="116"/>
      <c r="E73" s="509"/>
      <c r="F73" s="509"/>
      <c r="G73" s="509"/>
      <c r="H73" s="174" t="s">
        <v>1812</v>
      </c>
      <c r="I73" s="748" t="str">
        <f ca="1">OFFSET(Sprachen!A430,0,'Informazioni generali'!$B$4-1,1,1)</f>
        <v>Tetto massimo [ct./kWh]</v>
      </c>
      <c r="J73" s="748"/>
      <c r="K73" s="750" t="str" cm="1">
        <f t="array" ref="K73">IFERROR(_xlfn.IFS(K70="Laufwasserkraftwerk",0.4,K70="Centrale au fil de l’eau",0.4,K70="Centrale ad acqua fluente",0.4,K70="Speicher-, Pumpspeicher- oder Umwälzkraftwerk",0.55,K70="Centrale à accumulation, à pompage-turbinage ou à pompage-turbinage pur",0.55,K70="Centrale ad accumulazione, ad accumulazione con pompaggio o di pompaggio-turbinaggio",0.55),"")</f>
        <v/>
      </c>
      <c r="L73" s="750"/>
      <c r="M73" s="663"/>
      <c r="N73" s="663"/>
      <c r="O73" s="663"/>
      <c r="P73" s="663"/>
      <c r="Q73" s="663"/>
      <c r="R73" s="663"/>
      <c r="S73" s="663"/>
      <c r="T73" s="663"/>
      <c r="U73" s="663"/>
      <c r="V73" s="346"/>
      <c r="W73" s="207"/>
      <c r="X73" s="346" t="s">
        <v>179</v>
      </c>
      <c r="Y73" s="472" t="s">
        <v>179</v>
      </c>
      <c r="AA73">
        <f>AA72+1</f>
        <v>52</v>
      </c>
    </row>
    <row r="74" spans="1:27" ht="13" x14ac:dyDescent="0.3">
      <c r="A74" s="464" t="str">
        <f ca="1">CONCATENATE($A$2," / ",AA74)</f>
        <v>IE9 / 54</v>
      </c>
      <c r="B74" s="98" t="str">
        <f ca="1">OFFSET(Sprachen!A427,0,'Informazioni generali'!$B$4-1,1,1)</f>
        <v>Totale costi d'esercizio</v>
      </c>
      <c r="C74" s="105" t="s">
        <v>24</v>
      </c>
      <c r="D74" s="566">
        <f ca="1">SUM(D68:D73)-SUM(D63:G65)+K74</f>
        <v>0</v>
      </c>
      <c r="E74" s="249"/>
      <c r="F74" s="249"/>
      <c r="G74" s="249"/>
      <c r="H74" s="174" t="s">
        <v>1813</v>
      </c>
      <c r="I74" s="748" t="str">
        <f ca="1">OFFSET(Sprachen!A431,0,'Informazioni generali'!$B$4-1,1,1)</f>
        <v>Overhead imputabile</v>
      </c>
      <c r="J74" s="748"/>
      <c r="K74" s="747">
        <f>IFERROR(MIN(K73/100*D36*10^6,K67),)</f>
        <v>0</v>
      </c>
      <c r="L74" s="747"/>
      <c r="M74" s="671"/>
      <c r="N74" s="671"/>
      <c r="O74" s="671"/>
      <c r="P74" s="671"/>
      <c r="Q74" s="671"/>
      <c r="R74" s="671"/>
      <c r="S74" s="671"/>
      <c r="T74" s="671"/>
      <c r="U74" s="671"/>
      <c r="V74" s="346"/>
      <c r="W74" s="207"/>
      <c r="X74" s="346" t="s">
        <v>179</v>
      </c>
      <c r="Y74" s="472" t="s">
        <v>428</v>
      </c>
      <c r="AA74" s="511">
        <f>AA73+2</f>
        <v>54</v>
      </c>
    </row>
    <row r="75" spans="1:27" ht="15.5" x14ac:dyDescent="0.35">
      <c r="A75" s="483"/>
      <c r="B75" s="484"/>
      <c r="C75" s="484"/>
      <c r="D75" s="484"/>
      <c r="E75" s="484"/>
      <c r="F75" s="484"/>
      <c r="G75" s="484"/>
      <c r="H75" s="484"/>
      <c r="I75" s="484"/>
      <c r="J75" s="484"/>
      <c r="K75" s="484"/>
      <c r="L75" s="484"/>
      <c r="M75" s="484"/>
      <c r="N75" s="484"/>
      <c r="O75" s="484"/>
      <c r="P75" s="484"/>
      <c r="Q75" s="484"/>
      <c r="R75" s="484"/>
      <c r="S75" s="484"/>
      <c r="T75" s="484"/>
      <c r="U75" s="484"/>
      <c r="V75" s="484"/>
      <c r="W75" s="485"/>
      <c r="X75" s="484"/>
      <c r="Y75" s="484"/>
    </row>
    <row r="76" spans="1:27" ht="26" x14ac:dyDescent="0.25">
      <c r="A76" s="512"/>
      <c r="B76" s="513" t="str">
        <f ca="1">OFFSET(Sprachen!A432,0,'Informazioni generali'!$B$4-1,1,1)</f>
        <v>B2. Costi del capitale</v>
      </c>
      <c r="C76" s="465"/>
      <c r="D76" s="460">
        <v>2024</v>
      </c>
      <c r="E76" s="514"/>
      <c r="F76" s="514"/>
      <c r="G76" s="514"/>
      <c r="H76" s="460">
        <f>D76-1</f>
        <v>2023</v>
      </c>
      <c r="I76" s="460">
        <f>H76-1</f>
        <v>2022</v>
      </c>
      <c r="J76" s="460">
        <f t="shared" ref="J76:K76" si="7">I76-1</f>
        <v>2021</v>
      </c>
      <c r="K76" s="460">
        <f t="shared" si="7"/>
        <v>2020</v>
      </c>
      <c r="L76" s="682" t="str">
        <f ca="1">H61</f>
        <v>Commenti UFE</v>
      </c>
      <c r="M76" s="683"/>
      <c r="N76" s="683"/>
      <c r="O76" s="683"/>
      <c r="P76" s="684"/>
      <c r="Q76" s="668" t="str">
        <f ca="1">M61</f>
        <v>Commenti richiedente</v>
      </c>
      <c r="R76" s="669"/>
      <c r="S76" s="669"/>
      <c r="T76" s="669"/>
      <c r="U76" s="670"/>
      <c r="V76" s="454" t="str">
        <f ca="1">V61</f>
        <v>Esame plausiblità</v>
      </c>
      <c r="W76" s="454" t="str">
        <f ca="1">W61</f>
        <v>Osservazioni plausibilità</v>
      </c>
      <c r="X76" s="454" t="str">
        <f ca="1">X61</f>
        <v>Esame materiale</v>
      </c>
      <c r="Y76" s="454" t="str">
        <f ca="1">Y61</f>
        <v>Commenti esame materiale</v>
      </c>
    </row>
    <row r="77" spans="1:27" ht="39" customHeight="1" x14ac:dyDescent="0.25">
      <c r="A77" s="464" t="str">
        <f t="shared" ref="A77:A87" ca="1" si="8">CONCATENATE($A$2," / ",AA77)</f>
        <v>IE9 / 55</v>
      </c>
      <c r="B77" s="98" t="str">
        <f ca="1">OFFSET(Sprachen!A433,0,'Informazioni generali'!$B$4-1,1,1)</f>
        <v>Prassi di ammortamento</v>
      </c>
      <c r="C77" s="467"/>
      <c r="D77" s="355"/>
      <c r="E77" s="356"/>
      <c r="F77" s="356"/>
      <c r="G77" s="356"/>
      <c r="H77" s="117"/>
      <c r="I77" s="117"/>
      <c r="J77" s="117"/>
      <c r="K77" s="117"/>
      <c r="L77" s="574" t="str">
        <f ca="1">CONCATENATE(OFFSET(Sprachen!A501,0,'Informazioni generali'!$B$4-1,1,1)," 5.",$A$2,".7")</f>
        <v>Riportare i valori con segno positivo per tutti i tipi di costo. Il segno iniziale sarà coretto nella formula. Valori negativi rappresentano ricavi o costi negativi. In caso di dati divergenti rispetto al rapporto di gestione occorre compilare il modulo dell'allegato A.5.x.7 5.IE9.7</v>
      </c>
      <c r="M77" s="575"/>
      <c r="N77" s="575"/>
      <c r="O77" s="575"/>
      <c r="P77" s="576"/>
      <c r="Q77" s="663"/>
      <c r="R77" s="663"/>
      <c r="S77" s="663"/>
      <c r="T77" s="663"/>
      <c r="U77" s="663"/>
      <c r="V77" s="346"/>
      <c r="W77" s="207"/>
      <c r="X77" s="346" t="s">
        <v>179</v>
      </c>
      <c r="Y77" s="110"/>
      <c r="AA77">
        <f>AA74+1</f>
        <v>55</v>
      </c>
    </row>
    <row r="78" spans="1:27" ht="22.5" customHeight="1" x14ac:dyDescent="0.25">
      <c r="A78" s="464" t="str">
        <f t="shared" ca="1" si="8"/>
        <v>IE9 / 56</v>
      </c>
      <c r="B78" s="98" t="str">
        <f ca="1">OFFSET(Sprachen!A434,0,'Informazioni generali'!$B$4-1,1,1)</f>
        <v>Ammortamenti ordinari</v>
      </c>
      <c r="C78" s="467" t="s">
        <v>24</v>
      </c>
      <c r="D78" s="118"/>
      <c r="E78" s="250"/>
      <c r="F78" s="250"/>
      <c r="G78" s="250"/>
      <c r="H78" s="118"/>
      <c r="I78" s="118"/>
      <c r="J78" s="118"/>
      <c r="K78" s="118"/>
      <c r="L78" s="577"/>
      <c r="M78" s="573"/>
      <c r="N78" s="573"/>
      <c r="O78" s="573"/>
      <c r="P78" s="578"/>
      <c r="Q78" s="663"/>
      <c r="R78" s="663"/>
      <c r="S78" s="663"/>
      <c r="T78" s="663"/>
      <c r="U78" s="663"/>
      <c r="V78" s="346"/>
      <c r="W78" s="207"/>
      <c r="X78" s="346" t="s">
        <v>179</v>
      </c>
      <c r="Y78" s="110"/>
      <c r="AA78">
        <f>AA77+1</f>
        <v>56</v>
      </c>
    </row>
    <row r="79" spans="1:27" ht="22.5" customHeight="1" x14ac:dyDescent="0.25">
      <c r="A79" s="464" t="str">
        <f t="shared" ca="1" si="8"/>
        <v>IE9 / 57</v>
      </c>
      <c r="B79" s="98" t="str">
        <f ca="1">OFFSET(Sprachen!A435,0,'Informazioni generali'!$B$4-1,1,1)</f>
        <v>Ammortamenti straordinari</v>
      </c>
      <c r="C79" s="467" t="s">
        <v>24</v>
      </c>
      <c r="D79" s="116"/>
      <c r="E79" s="246"/>
      <c r="F79" s="246"/>
      <c r="G79" s="246"/>
      <c r="H79" s="119"/>
      <c r="I79" s="119"/>
      <c r="J79" s="119"/>
      <c r="K79" s="119"/>
      <c r="L79" s="577"/>
      <c r="M79" s="573"/>
      <c r="N79" s="573"/>
      <c r="O79" s="573"/>
      <c r="P79" s="578"/>
      <c r="Q79" s="663"/>
      <c r="R79" s="663"/>
      <c r="S79" s="663"/>
      <c r="T79" s="663"/>
      <c r="U79" s="663"/>
      <c r="V79" s="346"/>
      <c r="W79" s="207"/>
      <c r="X79" s="346" t="s">
        <v>179</v>
      </c>
      <c r="Y79" s="110"/>
      <c r="AA79">
        <f t="shared" ref="AA79:AA87" si="9">AA78+1</f>
        <v>57</v>
      </c>
    </row>
    <row r="80" spans="1:27" ht="25" x14ac:dyDescent="0.25">
      <c r="A80" s="464" t="str">
        <f t="shared" ca="1" si="8"/>
        <v>IE9 / 58</v>
      </c>
      <c r="B80" s="98" t="str">
        <f ca="1">OFFSET(Sprachen!A436,0,'Informazioni generali'!$B$4-1,1,1)</f>
        <v>Valore residuo immobilizzazioni materiali per 30.09.2024 o 31.12.2024</v>
      </c>
      <c r="C80" s="467" t="s">
        <v>24</v>
      </c>
      <c r="D80" s="116"/>
      <c r="E80" s="515"/>
      <c r="F80" s="515"/>
      <c r="G80" s="515"/>
      <c r="H80" s="516"/>
      <c r="I80" s="517"/>
      <c r="J80" s="518"/>
      <c r="K80" s="519"/>
      <c r="L80" s="680" t="s">
        <v>597</v>
      </c>
      <c r="M80" s="680"/>
      <c r="N80" s="680"/>
      <c r="O80" s="680"/>
      <c r="P80" s="681"/>
      <c r="Q80" s="663"/>
      <c r="R80" s="663"/>
      <c r="S80" s="663"/>
      <c r="T80" s="663"/>
      <c r="U80" s="663"/>
      <c r="V80" s="346"/>
      <c r="W80" s="207"/>
      <c r="X80" s="346" t="s">
        <v>179</v>
      </c>
      <c r="Y80" s="110"/>
      <c r="AA80">
        <f t="shared" si="9"/>
        <v>58</v>
      </c>
    </row>
    <row r="81" spans="1:27" ht="31.5" customHeight="1" x14ac:dyDescent="0.25">
      <c r="A81" s="464" t="str">
        <f t="shared" ca="1" si="8"/>
        <v>IE9 / 59</v>
      </c>
      <c r="B81" s="98" t="str">
        <f ca="1">OFFSET(Sprachen!A437,0,'Informazioni generali'!$B$4-1,1,1)</f>
        <v>Valore residuo immobilizzazioni immateriali imputabili per 30.09.2024 o per 31.12.2024</v>
      </c>
      <c r="C81" s="467" t="s">
        <v>24</v>
      </c>
      <c r="D81" s="116"/>
      <c r="E81" s="515"/>
      <c r="F81" s="515"/>
      <c r="G81" s="515"/>
      <c r="H81" s="520"/>
      <c r="I81" s="10"/>
      <c r="J81" s="39"/>
      <c r="K81" s="521"/>
      <c r="L81" s="672" t="str">
        <f ca="1">OFFSET(Sprachen!A503,0,'Informazioni generali'!$B$4-1,1,1)</f>
        <v>Possono essere presi in considerazione i valori residui delle concessioni.</v>
      </c>
      <c r="M81" s="673"/>
      <c r="N81" s="673"/>
      <c r="O81" s="673"/>
      <c r="P81" s="673"/>
      <c r="Q81" s="663"/>
      <c r="R81" s="663"/>
      <c r="S81" s="663"/>
      <c r="T81" s="663"/>
      <c r="U81" s="663"/>
      <c r="V81" s="346"/>
      <c r="W81" s="207"/>
      <c r="X81" s="346" t="s">
        <v>179</v>
      </c>
      <c r="Y81" s="110"/>
      <c r="AA81">
        <f t="shared" si="9"/>
        <v>59</v>
      </c>
    </row>
    <row r="82" spans="1:27" x14ac:dyDescent="0.25">
      <c r="A82" s="464" t="str">
        <f t="shared" ca="1" si="8"/>
        <v>IE9 / 60</v>
      </c>
      <c r="B82" s="98" t="str">
        <f ca="1">OFFSET(Sprachen!A438,0,'Informazioni generali'!$B$4-1,1,1)</f>
        <v>Capitale circolante impianto</v>
      </c>
      <c r="C82" s="467" t="s">
        <v>24</v>
      </c>
      <c r="D82" s="116"/>
      <c r="E82" s="515"/>
      <c r="F82" s="515"/>
      <c r="G82" s="515"/>
      <c r="H82" s="522"/>
      <c r="I82" s="523"/>
      <c r="J82" s="524"/>
      <c r="K82" s="525"/>
      <c r="L82" s="685"/>
      <c r="M82" s="685"/>
      <c r="N82" s="685"/>
      <c r="O82" s="685"/>
      <c r="P82" s="659"/>
      <c r="Q82" s="663"/>
      <c r="R82" s="663"/>
      <c r="S82" s="663"/>
      <c r="T82" s="663"/>
      <c r="U82" s="663"/>
      <c r="V82" s="346"/>
      <c r="W82" s="207"/>
      <c r="X82" s="346" t="s">
        <v>179</v>
      </c>
      <c r="Y82" s="110"/>
      <c r="AA82">
        <f t="shared" si="9"/>
        <v>60</v>
      </c>
    </row>
    <row r="83" spans="1:27" ht="33" customHeight="1" x14ac:dyDescent="0.25">
      <c r="A83" s="464" t="str">
        <f t="shared" ca="1" si="8"/>
        <v>IE9 / 61</v>
      </c>
      <c r="B83" s="98" t="str">
        <f ca="1">OFFSET(Sprachen!A439,0,'Informazioni generali'!$B$4-1,1,1)</f>
        <v>Debiti a breve termine dell'impianto</v>
      </c>
      <c r="C83" s="467" t="s">
        <v>24</v>
      </c>
      <c r="D83" s="116"/>
      <c r="E83" s="515"/>
      <c r="F83" s="515"/>
      <c r="G83" s="515"/>
      <c r="H83" s="567" t="str">
        <f ca="1">OFFSET(Sprachen!A504,0,'Informazioni generali'!$B$4-1,1,1)</f>
        <v>Occorre indicare prestiti a breve termine che non producono interessi. Capitali a breve termine che producono interessi (tra cui anche prestiti a lungo termine con scadenza entro un anno) non devono essere indicati. Cfr. direttiva n. 3.2.2.</v>
      </c>
      <c r="I83" s="568"/>
      <c r="J83" s="568"/>
      <c r="K83" s="568"/>
      <c r="L83" s="568"/>
      <c r="M83" s="568"/>
      <c r="N83" s="568"/>
      <c r="O83" s="568"/>
      <c r="P83" s="569"/>
      <c r="Q83" s="663"/>
      <c r="R83" s="663"/>
      <c r="S83" s="663"/>
      <c r="T83" s="663"/>
      <c r="U83" s="663"/>
      <c r="V83" s="346"/>
      <c r="W83" s="207"/>
      <c r="X83" s="346" t="s">
        <v>179</v>
      </c>
      <c r="Y83" s="110"/>
      <c r="AA83">
        <f t="shared" si="9"/>
        <v>61</v>
      </c>
    </row>
    <row r="84" spans="1:27" ht="32.25" customHeight="1" x14ac:dyDescent="0.25">
      <c r="A84" s="464" t="str">
        <f t="shared" ca="1" si="8"/>
        <v>IE9 / 62</v>
      </c>
      <c r="B84" s="98" t="str">
        <f ca="1">OFFSET(Sprachen!A440,0,'Informazioni generali'!$B$4-1,1,1)</f>
        <v>Capitale circolante netto</v>
      </c>
      <c r="C84" s="467" t="s">
        <v>24</v>
      </c>
      <c r="D84" s="526">
        <f>D82-D83</f>
        <v>0</v>
      </c>
      <c r="E84" s="245"/>
      <c r="F84" s="245"/>
      <c r="G84" s="245"/>
      <c r="H84" s="649" t="str">
        <f ca="1">OFFSET(Sprachen!A505,0,'Informazioni generali'!$B$4-1,1,1)</f>
        <v>Secondo la direttiva n. 3.2.2. il capitale circolante netto (capitale circolante meno il capitale di terzi a breve termine che non produce interessi) è necessario per l'esercizio e può essere preso in considerazione nella domanda.</v>
      </c>
      <c r="I84" s="649"/>
      <c r="J84" s="649"/>
      <c r="K84" s="649"/>
      <c r="L84" s="649"/>
      <c r="M84" s="649"/>
      <c r="N84" s="649"/>
      <c r="O84" s="649"/>
      <c r="P84" s="649"/>
      <c r="Q84" s="663"/>
      <c r="R84" s="663"/>
      <c r="S84" s="663"/>
      <c r="T84" s="663"/>
      <c r="U84" s="663"/>
      <c r="V84" s="214"/>
      <c r="W84" s="209"/>
      <c r="X84" s="214"/>
      <c r="Y84" s="494"/>
      <c r="AA84">
        <f t="shared" si="9"/>
        <v>62</v>
      </c>
    </row>
    <row r="85" spans="1:27" x14ac:dyDescent="0.25">
      <c r="A85" s="464" t="str">
        <f t="shared" ca="1" si="8"/>
        <v>IE9 / 63</v>
      </c>
      <c r="B85" s="98" t="str">
        <f ca="1">OFFSET(Sprachen!A441,0,'Informazioni generali'!$B$4-1,1,1)</f>
        <v>WACC</v>
      </c>
      <c r="C85" s="467" t="s">
        <v>4</v>
      </c>
      <c r="D85" s="527">
        <v>5.0999999999999997E-2</v>
      </c>
      <c r="E85" s="528"/>
      <c r="F85" s="528"/>
      <c r="G85" s="528"/>
      <c r="H85" s="656"/>
      <c r="I85" s="657"/>
      <c r="J85" s="657"/>
      <c r="K85" s="657"/>
      <c r="L85" s="657"/>
      <c r="M85" s="657"/>
      <c r="N85" s="657"/>
      <c r="O85" s="657"/>
      <c r="P85" s="658"/>
      <c r="Q85" s="663"/>
      <c r="R85" s="663"/>
      <c r="S85" s="663"/>
      <c r="T85" s="663"/>
      <c r="U85" s="663"/>
      <c r="V85" s="214"/>
      <c r="W85" s="209"/>
      <c r="X85" s="214"/>
      <c r="Y85" s="494"/>
      <c r="AA85">
        <f t="shared" si="9"/>
        <v>63</v>
      </c>
    </row>
    <row r="86" spans="1:27" x14ac:dyDescent="0.25">
      <c r="A86" s="464" t="str">
        <f t="shared" ca="1" si="8"/>
        <v>IE9 / 64</v>
      </c>
      <c r="B86" s="98" t="str">
        <f ca="1">OFFSET(Sprachen!A442,0,'Informazioni generali'!$B$4-1,1,1)</f>
        <v>Costi calcolatori del capitale</v>
      </c>
      <c r="C86" s="467" t="s">
        <v>24</v>
      </c>
      <c r="D86" s="526">
        <f>(D80+D81+D84)*D85</f>
        <v>0</v>
      </c>
      <c r="E86" s="245"/>
      <c r="F86" s="245"/>
      <c r="G86" s="245"/>
      <c r="H86" s="656"/>
      <c r="I86" s="657"/>
      <c r="J86" s="657"/>
      <c r="K86" s="657"/>
      <c r="L86" s="657"/>
      <c r="M86" s="657"/>
      <c r="N86" s="657"/>
      <c r="O86" s="657"/>
      <c r="P86" s="658"/>
      <c r="Q86" s="663"/>
      <c r="R86" s="663"/>
      <c r="S86" s="663"/>
      <c r="T86" s="663"/>
      <c r="U86" s="663"/>
      <c r="V86" s="214"/>
      <c r="W86" s="209"/>
      <c r="X86" s="214"/>
      <c r="Y86" s="494"/>
      <c r="AA86">
        <f t="shared" si="9"/>
        <v>64</v>
      </c>
    </row>
    <row r="87" spans="1:27" x14ac:dyDescent="0.25">
      <c r="A87" s="464" t="str">
        <f t="shared" ca="1" si="8"/>
        <v>IE9 / 65</v>
      </c>
      <c r="B87" s="98" t="str">
        <f ca="1">OFFSET(Sprachen!A443,0,'Informazioni generali'!$B$4-1,1,1)</f>
        <v xml:space="preserve">Totale costi del capitale computabili </v>
      </c>
      <c r="C87" s="467" t="s">
        <v>24</v>
      </c>
      <c r="D87" s="526">
        <f>D86+D78</f>
        <v>0</v>
      </c>
      <c r="E87" s="245"/>
      <c r="F87" s="245"/>
      <c r="G87" s="245"/>
      <c r="H87" s="656"/>
      <c r="I87" s="657"/>
      <c r="J87" s="657"/>
      <c r="K87" s="657"/>
      <c r="L87" s="657"/>
      <c r="M87" s="657"/>
      <c r="N87" s="657"/>
      <c r="O87" s="657"/>
      <c r="P87" s="658"/>
      <c r="Q87" s="663"/>
      <c r="R87" s="663"/>
      <c r="S87" s="663"/>
      <c r="T87" s="663"/>
      <c r="U87" s="663"/>
      <c r="V87" s="346"/>
      <c r="W87" s="207"/>
      <c r="X87" s="346" t="s">
        <v>179</v>
      </c>
      <c r="Y87" s="472" t="s">
        <v>428</v>
      </c>
      <c r="AA87">
        <f t="shared" si="9"/>
        <v>65</v>
      </c>
    </row>
    <row r="88" spans="1:27" ht="15.5" x14ac:dyDescent="0.35">
      <c r="A88" s="483"/>
      <c r="B88" s="484"/>
      <c r="C88" s="484"/>
      <c r="D88" s="484"/>
      <c r="E88" s="484"/>
      <c r="F88" s="484"/>
      <c r="G88" s="484"/>
      <c r="H88" s="484"/>
      <c r="I88" s="484"/>
      <c r="J88" s="484"/>
      <c r="K88" s="484"/>
      <c r="L88" s="484"/>
      <c r="M88" s="484"/>
      <c r="N88" s="484"/>
      <c r="O88" s="484"/>
      <c r="P88" s="484"/>
      <c r="Q88" s="484"/>
      <c r="R88" s="484"/>
      <c r="S88" s="484"/>
      <c r="T88" s="484"/>
      <c r="U88" s="484"/>
      <c r="V88" s="484"/>
      <c r="W88" s="485"/>
      <c r="X88" s="484"/>
      <c r="Y88" s="484"/>
    </row>
    <row r="89" spans="1:27" ht="26" x14ac:dyDescent="0.25">
      <c r="A89" s="464"/>
      <c r="B89" s="487" t="str">
        <f ca="1">OFFSET(Sprachen!A444,0,'Informazioni generali'!$B$4-1,1,1)</f>
        <v>B3. Abgaben und Steuern</v>
      </c>
      <c r="C89" s="467"/>
      <c r="D89" s="529"/>
      <c r="E89" s="530"/>
      <c r="F89" s="530"/>
      <c r="G89" s="530"/>
      <c r="H89" s="648" t="str">
        <f ca="1">L76</f>
        <v>Commenti UFE</v>
      </c>
      <c r="I89" s="648"/>
      <c r="J89" s="648"/>
      <c r="K89" s="648"/>
      <c r="L89" s="648"/>
      <c r="M89" s="677" t="str">
        <f ca="1">Q76</f>
        <v>Commenti richiedente</v>
      </c>
      <c r="N89" s="677"/>
      <c r="O89" s="677"/>
      <c r="P89" s="677"/>
      <c r="Q89" s="677"/>
      <c r="R89" s="677"/>
      <c r="S89" s="677"/>
      <c r="T89" s="677"/>
      <c r="U89" s="677"/>
      <c r="V89" s="454" t="str">
        <f ca="1">V76</f>
        <v>Esame plausiblità</v>
      </c>
      <c r="W89" s="454" t="str">
        <f ca="1">W76</f>
        <v>Osservazioni plausibilità</v>
      </c>
      <c r="X89" s="454" t="str">
        <f ca="1">X76</f>
        <v>Esame materiale</v>
      </c>
      <c r="Y89" s="454" t="str">
        <f ca="1">Y76</f>
        <v>Commenti esame materiale</v>
      </c>
    </row>
    <row r="90" spans="1:27" ht="25" x14ac:dyDescent="0.25">
      <c r="A90" s="464" t="str">
        <f t="shared" ref="A90:A102" ca="1" si="10">CONCATENATE($A$2," / ",AA90)</f>
        <v>IE9 / 66</v>
      </c>
      <c r="B90" s="98" t="str">
        <f ca="1">OFFSET(Sprachen!A445,0,'Informazioni generali'!$B$4-1,1,1)</f>
        <v xml:space="preserve">Ricavo non realizzato per la fornitura d'energia a titolo gratuito o a un canone ridotto </v>
      </c>
      <c r="C90" s="467" t="s">
        <v>24</v>
      </c>
      <c r="D90" s="116"/>
      <c r="E90" s="531"/>
      <c r="F90" s="531"/>
      <c r="G90" s="531"/>
      <c r="H90" s="646"/>
      <c r="I90" s="646"/>
      <c r="J90" s="646"/>
      <c r="K90" s="646"/>
      <c r="L90" s="646"/>
      <c r="M90" s="586"/>
      <c r="N90" s="586"/>
      <c r="O90" s="586"/>
      <c r="P90" s="586"/>
      <c r="Q90" s="586"/>
      <c r="R90" s="586"/>
      <c r="S90" s="586"/>
      <c r="T90" s="586"/>
      <c r="U90" s="586"/>
      <c r="V90" s="346"/>
      <c r="W90" s="207"/>
      <c r="X90" s="346" t="s">
        <v>179</v>
      </c>
      <c r="Y90" s="44"/>
      <c r="AA90">
        <f>AA87+1</f>
        <v>66</v>
      </c>
    </row>
    <row r="91" spans="1:27" x14ac:dyDescent="0.25">
      <c r="A91" s="464" t="str">
        <f t="shared" ca="1" si="10"/>
        <v>IE9 / 67</v>
      </c>
      <c r="B91" s="98" t="str">
        <f ca="1">OFFSET(Sprachen!A446,0,'Informazioni generali'!$B$4-1,1,1)</f>
        <v>Oneri per prestazioni in concessione</v>
      </c>
      <c r="C91" s="467" t="s">
        <v>24</v>
      </c>
      <c r="D91" s="116"/>
      <c r="E91" s="531"/>
      <c r="F91" s="531"/>
      <c r="G91" s="531"/>
      <c r="H91" s="646" t="str">
        <f ca="1">OFFSET(Sprachen!A506,0,'Informazioni generali'!$B$4-1,1,1)</f>
        <v>Da considerare</v>
      </c>
      <c r="I91" s="646"/>
      <c r="J91" s="646"/>
      <c r="K91" s="646"/>
      <c r="L91" s="646"/>
      <c r="M91" s="586"/>
      <c r="N91" s="586"/>
      <c r="O91" s="586"/>
      <c r="P91" s="586"/>
      <c r="Q91" s="586"/>
      <c r="R91" s="586"/>
      <c r="S91" s="586"/>
      <c r="T91" s="586"/>
      <c r="U91" s="586"/>
      <c r="V91" s="346"/>
      <c r="W91" s="207"/>
      <c r="X91" s="346" t="s">
        <v>179</v>
      </c>
      <c r="Y91" s="44"/>
      <c r="AA91">
        <f t="shared" ref="AA91:AA99" si="11">AA90+1</f>
        <v>67</v>
      </c>
    </row>
    <row r="92" spans="1:27" x14ac:dyDescent="0.25">
      <c r="A92" s="464" t="str">
        <f t="shared" ca="1" si="10"/>
        <v>IE9 / 68</v>
      </c>
      <c r="B92" s="98" t="str">
        <f ca="1">OFFSET(Sprachen!A447,0,'Informazioni generali'!$B$4-1,1,1)</f>
        <v>Imposte sull'utile società partner</v>
      </c>
      <c r="C92" s="467" t="s">
        <v>24</v>
      </c>
      <c r="D92" s="116"/>
      <c r="E92" s="515"/>
      <c r="F92" s="515"/>
      <c r="G92" s="515"/>
      <c r="H92" s="646" t="str">
        <f ca="1">OFFSET(Sprachen!A507,0,'Informazioni generali'!$B$4-1,1,1)</f>
        <v xml:space="preserve">Non è computabile. È indicato esclusivamente per motivi di completezza. </v>
      </c>
      <c r="I92" s="646"/>
      <c r="J92" s="646"/>
      <c r="K92" s="646"/>
      <c r="L92" s="646"/>
      <c r="M92" s="586"/>
      <c r="N92" s="586"/>
      <c r="O92" s="586"/>
      <c r="P92" s="586"/>
      <c r="Q92" s="586"/>
      <c r="R92" s="586"/>
      <c r="S92" s="586"/>
      <c r="T92" s="586"/>
      <c r="U92" s="586"/>
      <c r="V92" s="346"/>
      <c r="W92" s="207"/>
      <c r="X92" s="346" t="s">
        <v>179</v>
      </c>
      <c r="Y92" s="44"/>
      <c r="AA92">
        <f t="shared" si="11"/>
        <v>68</v>
      </c>
    </row>
    <row r="93" spans="1:27" ht="49.5" customHeight="1" x14ac:dyDescent="0.25">
      <c r="A93" s="464" t="str">
        <f t="shared" ca="1" si="10"/>
        <v>IE9 / 69</v>
      </c>
      <c r="B93" s="98" t="str">
        <f ca="1">OFFSET(Sprachen!A448,0,'Informazioni generali'!$B$4-1,1,1)</f>
        <v>Imposte sull'utile computabili ai sensi dell'articolo 90 OPEn</v>
      </c>
      <c r="C93" s="467" t="s">
        <v>24</v>
      </c>
      <c r="D93" s="116"/>
      <c r="E93" s="531"/>
      <c r="F93" s="531"/>
      <c r="G93" s="531"/>
      <c r="H93" s="649" t="str">
        <f ca="1">OFFSET(Sprachen!A508,0,'Informazioni generali'!$B$4-1,1,1)</f>
        <v>Se si ritiene che le imposte sull'utile debbano essere computabili, si prega di allegare la motivazione per la quale sussistono degli utili effettivi nonostante la differenza tra costi di produzione e prezzi di mercato.</v>
      </c>
      <c r="I93" s="649"/>
      <c r="J93" s="649"/>
      <c r="K93" s="649"/>
      <c r="L93" s="649"/>
      <c r="M93" s="586"/>
      <c r="N93" s="586"/>
      <c r="O93" s="586"/>
      <c r="P93" s="586"/>
      <c r="Q93" s="586"/>
      <c r="R93" s="586"/>
      <c r="S93" s="586"/>
      <c r="T93" s="586"/>
      <c r="U93" s="586"/>
      <c r="V93" s="346"/>
      <c r="W93" s="207"/>
      <c r="X93" s="346" t="s">
        <v>179</v>
      </c>
      <c r="Y93" s="44"/>
      <c r="AA93">
        <f t="shared" si="11"/>
        <v>69</v>
      </c>
    </row>
    <row r="94" spans="1:27" x14ac:dyDescent="0.25">
      <c r="A94" s="464" t="str">
        <f t="shared" ca="1" si="10"/>
        <v>IE9 / 70</v>
      </c>
      <c r="B94" s="98" t="str">
        <f ca="1">OFFSET(Sprachen!A449,0,'Informazioni generali'!$B$4-1,1,1)</f>
        <v>Imposte sul capitale</v>
      </c>
      <c r="C94" s="467" t="s">
        <v>24</v>
      </c>
      <c r="D94" s="118"/>
      <c r="E94" s="515"/>
      <c r="F94" s="515"/>
      <c r="G94" s="515"/>
      <c r="H94" s="646"/>
      <c r="I94" s="646"/>
      <c r="J94" s="646"/>
      <c r="K94" s="646"/>
      <c r="L94" s="646"/>
      <c r="M94" s="586"/>
      <c r="N94" s="586"/>
      <c r="O94" s="586"/>
      <c r="P94" s="586"/>
      <c r="Q94" s="586"/>
      <c r="R94" s="586"/>
      <c r="S94" s="586"/>
      <c r="T94" s="586"/>
      <c r="U94" s="586"/>
      <c r="V94" s="346"/>
      <c r="W94" s="207"/>
      <c r="X94" s="346" t="s">
        <v>179</v>
      </c>
      <c r="Y94" s="44"/>
      <c r="AA94">
        <f t="shared" si="11"/>
        <v>70</v>
      </c>
    </row>
    <row r="95" spans="1:27" x14ac:dyDescent="0.25">
      <c r="A95" s="464" t="str">
        <f t="shared" ca="1" si="10"/>
        <v>IE9 / 71</v>
      </c>
      <c r="B95" s="98" t="str">
        <f ca="1">OFFSET(Sprachen!A450,0,'Informazioni generali'!$B$4-1,1,1)</f>
        <v>Altre imposte computabili</v>
      </c>
      <c r="C95" s="467" t="s">
        <v>24</v>
      </c>
      <c r="D95" s="116"/>
      <c r="E95" s="531"/>
      <c r="F95" s="531"/>
      <c r="G95" s="531"/>
      <c r="H95" s="664" t="str">
        <f ca="1">OFFSET(Sprachen!A509,0,'Informazioni generali'!$B$4-1,1,1)</f>
        <v>Imposte sugli immobili. Altre imposte.</v>
      </c>
      <c r="I95" s="664"/>
      <c r="J95" s="664"/>
      <c r="K95" s="664"/>
      <c r="L95" s="664"/>
      <c r="M95" s="586"/>
      <c r="N95" s="586"/>
      <c r="O95" s="586"/>
      <c r="P95" s="586"/>
      <c r="Q95" s="586"/>
      <c r="R95" s="586"/>
      <c r="S95" s="586"/>
      <c r="T95" s="586"/>
      <c r="U95" s="586"/>
      <c r="V95" s="346"/>
      <c r="W95" s="207"/>
      <c r="X95" s="346" t="s">
        <v>179</v>
      </c>
      <c r="Y95" s="44"/>
      <c r="AA95">
        <f t="shared" si="11"/>
        <v>71</v>
      </c>
    </row>
    <row r="96" spans="1:27" ht="25" x14ac:dyDescent="0.25">
      <c r="A96" s="464" t="str">
        <f t="shared" ca="1" si="10"/>
        <v>IE9 / 72</v>
      </c>
      <c r="B96" s="98" t="str">
        <f ca="1">OFFSET(Sprachen!A451,0,'Informazioni generali'!$B$4-1,1,1)</f>
        <v>Canoni d'acqua (incluse le imposte sugli impianti idroelettrici e altre tasse equivalenti)</v>
      </c>
      <c r="C96" s="467" t="s">
        <v>24</v>
      </c>
      <c r="D96" s="116"/>
      <c r="E96" s="515"/>
      <c r="F96" s="515"/>
      <c r="G96" s="515"/>
      <c r="H96" s="646"/>
      <c r="I96" s="646"/>
      <c r="J96" s="646"/>
      <c r="K96" s="646"/>
      <c r="L96" s="646"/>
      <c r="M96" s="586"/>
      <c r="N96" s="586"/>
      <c r="O96" s="586"/>
      <c r="P96" s="586"/>
      <c r="Q96" s="586"/>
      <c r="R96" s="586"/>
      <c r="S96" s="586"/>
      <c r="T96" s="586"/>
      <c r="U96" s="586"/>
      <c r="V96" s="346"/>
      <c r="W96" s="207"/>
      <c r="X96" s="346" t="s">
        <v>179</v>
      </c>
      <c r="Y96" s="44"/>
      <c r="AA96">
        <f t="shared" si="11"/>
        <v>72</v>
      </c>
    </row>
    <row r="97" spans="1:27" ht="13" x14ac:dyDescent="0.25">
      <c r="A97" s="464" t="str">
        <f t="shared" ca="1" si="10"/>
        <v>IE9 / 73</v>
      </c>
      <c r="B97" s="98" t="str">
        <f ca="1">OFFSET(Sprachen!A452,0,'Informazioni generali'!$B$4-1,1,1)</f>
        <v>Totale tasse e imposte</v>
      </c>
      <c r="C97" s="467" t="s">
        <v>24</v>
      </c>
      <c r="D97" s="388">
        <f>D90+D91+D93+D94+D95+D96</f>
        <v>0</v>
      </c>
      <c r="E97" s="251"/>
      <c r="F97" s="251"/>
      <c r="G97" s="251"/>
      <c r="H97" s="647"/>
      <c r="I97" s="647"/>
      <c r="J97" s="647"/>
      <c r="K97" s="647"/>
      <c r="L97" s="647"/>
      <c r="M97" s="586"/>
      <c r="N97" s="586"/>
      <c r="O97" s="586"/>
      <c r="P97" s="586"/>
      <c r="Q97" s="586"/>
      <c r="R97" s="586"/>
      <c r="S97" s="586"/>
      <c r="T97" s="586"/>
      <c r="U97" s="586"/>
      <c r="V97" s="532"/>
      <c r="W97" s="533"/>
      <c r="X97" s="532"/>
      <c r="Y97" s="532"/>
      <c r="AA97">
        <f t="shared" si="11"/>
        <v>73</v>
      </c>
    </row>
    <row r="98" spans="1:27" x14ac:dyDescent="0.25">
      <c r="A98" s="464" t="str">
        <f t="shared" ca="1" si="10"/>
        <v>IE9 / 74</v>
      </c>
      <c r="B98" s="98" t="str">
        <f ca="1">OFFSET(Sprachen!A453,0,'Informazioni generali'!$B$4-1,1,1)</f>
        <v>Utile d’esercizio annuale</v>
      </c>
      <c r="C98" s="467" t="s">
        <v>24</v>
      </c>
      <c r="D98" s="116"/>
      <c r="E98" s="534"/>
      <c r="F98" s="534"/>
      <c r="G98" s="534"/>
      <c r="H98" s="664" t="str">
        <f ca="1">OFFSET(Sprachen!A510,0,'Informazioni generali'!$B$4-1,1,1)</f>
        <v xml:space="preserve">Non è computabile. È indicato esclusivamente per motivi di completezza. </v>
      </c>
      <c r="I98" s="664"/>
      <c r="J98" s="664"/>
      <c r="K98" s="664"/>
      <c r="L98" s="664"/>
      <c r="M98" s="586"/>
      <c r="N98" s="586"/>
      <c r="O98" s="586"/>
      <c r="P98" s="586"/>
      <c r="Q98" s="586"/>
      <c r="R98" s="586"/>
      <c r="S98" s="586"/>
      <c r="T98" s="586"/>
      <c r="U98" s="586"/>
      <c r="V98" s="346"/>
      <c r="W98" s="207"/>
      <c r="X98" s="346" t="s">
        <v>179</v>
      </c>
      <c r="Y98" s="44"/>
      <c r="AA98">
        <f t="shared" si="11"/>
        <v>74</v>
      </c>
    </row>
    <row r="99" spans="1:27" x14ac:dyDescent="0.25">
      <c r="A99" s="464" t="str">
        <f t="shared" ca="1" si="10"/>
        <v>IE9 / 75</v>
      </c>
      <c r="B99" s="98" t="str">
        <f ca="1">OFFSET(Sprachen!A454,0,'Informazioni generali'!$B$4-1,1,1)</f>
        <v>Totale costi di produzione computabili</v>
      </c>
      <c r="C99" s="467" t="s">
        <v>24</v>
      </c>
      <c r="D99" s="111">
        <f ca="1">D74+D87+D97</f>
        <v>0</v>
      </c>
      <c r="E99" s="252"/>
      <c r="F99" s="252"/>
      <c r="G99" s="252"/>
      <c r="H99" s="646"/>
      <c r="I99" s="646"/>
      <c r="J99" s="646"/>
      <c r="K99" s="646"/>
      <c r="L99" s="646"/>
      <c r="M99" s="586"/>
      <c r="N99" s="586"/>
      <c r="O99" s="586"/>
      <c r="P99" s="586"/>
      <c r="Q99" s="586"/>
      <c r="R99" s="586"/>
      <c r="S99" s="586"/>
      <c r="T99" s="586"/>
      <c r="U99" s="586"/>
      <c r="V99" s="532"/>
      <c r="W99" s="533"/>
      <c r="X99" s="532"/>
      <c r="Y99" s="532"/>
      <c r="AA99">
        <f t="shared" si="11"/>
        <v>75</v>
      </c>
    </row>
    <row r="100" spans="1:27" x14ac:dyDescent="0.25">
      <c r="A100" s="464" t="str">
        <f t="shared" ca="1" si="10"/>
        <v>IE9 / 76</v>
      </c>
      <c r="B100" s="98" t="str">
        <f ca="1">OFFSET(Sprachen!A455,0,'Informazioni generali'!$B$4-1,1,1)</f>
        <v>Totale costi di produzione specifici</v>
      </c>
      <c r="C100" s="467" t="s">
        <v>38</v>
      </c>
      <c r="D100" s="535">
        <f ca="1">IFERROR(D99*100/(D36*1000000),0)</f>
        <v>0</v>
      </c>
      <c r="E100" s="536"/>
      <c r="F100" s="536"/>
      <c r="G100" s="536"/>
      <c r="H100" s="646"/>
      <c r="I100" s="646"/>
      <c r="J100" s="646"/>
      <c r="K100" s="646"/>
      <c r="L100" s="646"/>
      <c r="M100" s="586"/>
      <c r="N100" s="586"/>
      <c r="O100" s="586"/>
      <c r="P100" s="586"/>
      <c r="Q100" s="586"/>
      <c r="R100" s="586"/>
      <c r="S100" s="586"/>
      <c r="T100" s="586"/>
      <c r="U100" s="586"/>
      <c r="V100" s="346"/>
      <c r="W100" s="207"/>
      <c r="X100" s="346" t="s">
        <v>179</v>
      </c>
      <c r="Y100" s="472" t="s">
        <v>428</v>
      </c>
      <c r="AA100">
        <f>AA99+1</f>
        <v>76</v>
      </c>
    </row>
    <row r="101" spans="1:27" ht="15.75" hidden="1" customHeight="1" x14ac:dyDescent="0.25">
      <c r="A101" s="464" t="str">
        <f t="shared" ca="1" si="10"/>
        <v>IE9 / 76-G</v>
      </c>
      <c r="B101" s="98" t="str">
        <f ca="1">OFFSET(Sprachen!A456,0,'Informazioni generali'!$B$4-1,1,1)</f>
        <v>Totale costi di produzione specifici</v>
      </c>
      <c r="C101" s="467" t="s">
        <v>38</v>
      </c>
      <c r="D101" s="537"/>
      <c r="E101" s="538"/>
      <c r="F101" s="538"/>
      <c r="G101" s="538"/>
      <c r="H101" s="646"/>
      <c r="I101" s="646"/>
      <c r="J101" s="646"/>
      <c r="K101" s="646"/>
      <c r="L101" s="646"/>
      <c r="M101" s="586"/>
      <c r="N101" s="586"/>
      <c r="O101" s="586"/>
      <c r="P101" s="586"/>
      <c r="Q101" s="586"/>
      <c r="R101" s="586"/>
      <c r="S101" s="586"/>
      <c r="T101" s="586"/>
      <c r="U101" s="586"/>
      <c r="V101" s="346"/>
      <c r="W101" s="207"/>
      <c r="X101" s="346"/>
      <c r="Y101" s="472"/>
      <c r="AA101" s="463" t="s">
        <v>531</v>
      </c>
    </row>
    <row r="102" spans="1:27" x14ac:dyDescent="0.25">
      <c r="A102" s="464" t="str">
        <f t="shared" ca="1" si="10"/>
        <v>IE9 / 77</v>
      </c>
      <c r="B102" s="98" t="str">
        <f ca="1">OFFSET(Sprachen!A457,0,'Informazioni generali'!$B$4-1,1,1)</f>
        <v>Costi di produzione (quota del richiedente)</v>
      </c>
      <c r="C102" s="467" t="s">
        <v>24</v>
      </c>
      <c r="D102" s="539">
        <f ca="1">D99*D40</f>
        <v>0</v>
      </c>
      <c r="E102" s="540"/>
      <c r="F102" s="540"/>
      <c r="G102" s="540"/>
      <c r="H102" s="646"/>
      <c r="I102" s="646"/>
      <c r="J102" s="646"/>
      <c r="K102" s="646"/>
      <c r="L102" s="646"/>
      <c r="M102" s="586"/>
      <c r="N102" s="586"/>
      <c r="O102" s="586"/>
      <c r="P102" s="586"/>
      <c r="Q102" s="586"/>
      <c r="R102" s="586"/>
      <c r="S102" s="586"/>
      <c r="T102" s="586"/>
      <c r="U102" s="586"/>
      <c r="V102" s="214"/>
      <c r="W102" s="209"/>
      <c r="X102" s="214"/>
      <c r="Y102" s="214"/>
      <c r="AA102">
        <f>AA100+1</f>
        <v>77</v>
      </c>
    </row>
    <row r="103" spans="1:27" x14ac:dyDescent="0.25">
      <c r="A103" s="456"/>
      <c r="B103" s="541"/>
      <c r="C103" s="541"/>
      <c r="D103"/>
      <c r="E103"/>
      <c r="F103"/>
      <c r="G103"/>
      <c r="H103"/>
      <c r="I103"/>
    </row>
    <row r="104" spans="1:27" ht="15.5" x14ac:dyDescent="0.35">
      <c r="A104" s="542"/>
      <c r="B104" s="543"/>
      <c r="C104" s="543"/>
      <c r="D104" s="544"/>
      <c r="E104" s="545"/>
      <c r="F104" s="545"/>
      <c r="G104" s="545"/>
      <c r="H104"/>
      <c r="I104"/>
    </row>
    <row r="105" spans="1:27" ht="18" x14ac:dyDescent="0.3">
      <c r="A105" s="546" t="str">
        <f ca="1">OFFSET(Sprachen!A458,0,'Informazioni generali'!$B$4-1,1,1)</f>
        <v>C. Ricavi</v>
      </c>
      <c r="B105" s="546"/>
      <c r="C105" s="467"/>
      <c r="D105" s="467"/>
      <c r="E105" s="468"/>
      <c r="F105" s="468"/>
      <c r="G105" s="468"/>
      <c r="J105" s="357"/>
      <c r="M105" s="93"/>
    </row>
    <row r="106" spans="1:27" ht="13" x14ac:dyDescent="0.3">
      <c r="A106" s="464" t="str">
        <f ca="1">CONCATENATE($A$2," / ",AA106)</f>
        <v>IE9 / 78</v>
      </c>
      <c r="B106" s="467" t="str">
        <f ca="1">OFFSET(Sprachen!A471,0,'Informazioni generali'!$B$4-1,1,1)</f>
        <v>Ricavi del mercato day-ahead</v>
      </c>
      <c r="C106" s="467" t="s">
        <v>24</v>
      </c>
      <c r="D106" s="258" t="str">
        <f ca="1">IFERROR(D124+D125,"")</f>
        <v/>
      </c>
      <c r="E106" s="254"/>
      <c r="F106" s="254"/>
      <c r="G106" s="254"/>
      <c r="H106" s="10"/>
      <c r="M106" s="93"/>
      <c r="AA106">
        <f>AA102+1</f>
        <v>78</v>
      </c>
    </row>
    <row r="107" spans="1:27" x14ac:dyDescent="0.25">
      <c r="A107" s="464" t="str">
        <f ca="1">CONCATENATE($A$2," / ",AA107)</f>
        <v>IE9 / 79</v>
      </c>
      <c r="B107" s="467" t="str">
        <f ca="1">OFFSET(Sprachen!A460,0,'Informazioni generali'!$B$4-1,1,1)</f>
        <v>Ricavi di riferimento specifici</v>
      </c>
      <c r="C107" s="467" t="s">
        <v>38</v>
      </c>
      <c r="D107" s="259">
        <f ca="1">IFERROR((D124+D125)*100/(D36*10^6),0)</f>
        <v>0</v>
      </c>
      <c r="E107" s="255"/>
      <c r="F107" s="255"/>
      <c r="G107" s="255"/>
      <c r="AA107">
        <f>AA106+1</f>
        <v>79</v>
      </c>
    </row>
    <row r="108" spans="1:27" hidden="1" x14ac:dyDescent="0.25">
      <c r="A108" s="464" t="str">
        <f ca="1">CONCATENATE($A$2," / ",AA108)</f>
        <v>IE9 / 79-G</v>
      </c>
      <c r="B108" s="467" t="str">
        <f ca="1">OFFSET(Sprachen!A461,0,'Informazioni generali'!$B$4-1,1,1)</f>
        <v>Ricavi di riferimento specifici</v>
      </c>
      <c r="C108" s="467" t="s">
        <v>38</v>
      </c>
      <c r="D108" s="282"/>
      <c r="E108" s="255"/>
      <c r="F108" s="255"/>
      <c r="G108" s="255"/>
      <c r="AA108" s="463" t="s">
        <v>525</v>
      </c>
    </row>
    <row r="109" spans="1:27" x14ac:dyDescent="0.25">
      <c r="A109" s="464" t="str">
        <f ca="1">CONCATENATE($A$2," / ",AA109)</f>
        <v>IE9 / 80</v>
      </c>
      <c r="B109" s="467" t="str">
        <f ca="1">OFFSET(Sprachen!A462,0,'Informazioni generali'!$B$4-1,1,1)</f>
        <v>Ricavi totali (quota richiedente)</v>
      </c>
      <c r="C109" s="467" t="s">
        <v>24</v>
      </c>
      <c r="D109" s="258" t="str">
        <f ca="1">IFERROR(D106*D40,"")</f>
        <v/>
      </c>
      <c r="E109" s="255"/>
      <c r="F109" s="255"/>
      <c r="G109" s="255"/>
      <c r="AA109">
        <v>80</v>
      </c>
    </row>
    <row r="110" spans="1:27" ht="15.5" x14ac:dyDescent="0.35">
      <c r="A110" s="542"/>
      <c r="B110" s="543"/>
      <c r="C110" s="543"/>
      <c r="D110" s="544"/>
      <c r="E110" s="547"/>
      <c r="F110" s="547"/>
      <c r="G110" s="547"/>
      <c r="H110" s="548"/>
      <c r="I110" s="448"/>
      <c r="J110" s="448"/>
      <c r="K110" s="448"/>
      <c r="L110" s="448"/>
      <c r="M110" s="448"/>
      <c r="N110" s="448"/>
      <c r="O110" s="448"/>
      <c r="P110" s="448"/>
      <c r="Q110" s="448"/>
    </row>
    <row r="111" spans="1:27" ht="18" x14ac:dyDescent="0.25">
      <c r="A111" s="549" t="str">
        <f ca="1">OFFSET(Sprachen!A463,0,'Informazioni generali'!$B$4-1,1,1)</f>
        <v xml:space="preserve">D. Costi di produzione non coperti </v>
      </c>
      <c r="C111" s="465"/>
      <c r="D111" s="550"/>
      <c r="E111" s="468"/>
      <c r="F111" s="468"/>
      <c r="G111" s="468"/>
    </row>
    <row r="112" spans="1:27" x14ac:dyDescent="0.25">
      <c r="A112" s="464" t="str">
        <f ca="1">CONCATENATE($A$2," / ",AA112)</f>
        <v>IE9 / 81</v>
      </c>
      <c r="B112" s="467" t="str">
        <f ca="1">OFFSET(Sprachen!A464,0,'Informazioni generali'!$B$4-1,1,1)</f>
        <v>Costi di produzione non coperti</v>
      </c>
      <c r="C112" s="467" t="s">
        <v>24</v>
      </c>
      <c r="D112" s="539" t="str">
        <f ca="1">IFERROR(D99-D106,"")</f>
        <v/>
      </c>
      <c r="E112" s="551"/>
      <c r="F112" s="551"/>
      <c r="G112" s="551"/>
      <c r="AA112">
        <f>AA109+1</f>
        <v>81</v>
      </c>
    </row>
    <row r="113" spans="1:27" x14ac:dyDescent="0.25">
      <c r="A113" s="464" t="str">
        <f ca="1">CONCATENATE($A$2," / ",AA113)</f>
        <v>IE9 / 82</v>
      </c>
      <c r="B113" s="467" t="str">
        <f ca="1">OFFSET(Sprachen!A465,0,'Informazioni generali'!$B$4-1,1,1)</f>
        <v>Costi di produzione non coperti specifici</v>
      </c>
      <c r="C113" s="467" t="s">
        <v>38</v>
      </c>
      <c r="D113" s="259">
        <f ca="1">D100-D107</f>
        <v>0</v>
      </c>
      <c r="E113" s="536"/>
      <c r="F113" s="536"/>
      <c r="G113" s="536"/>
      <c r="I113" s="552"/>
      <c r="AA113">
        <f>AA112+1</f>
        <v>82</v>
      </c>
    </row>
    <row r="114" spans="1:27" x14ac:dyDescent="0.25">
      <c r="A114" s="464" t="str">
        <f ca="1">CONCATENATE($A$2," / ",AA114)</f>
        <v>IE9 / 83</v>
      </c>
      <c r="B114" s="467" t="str">
        <f ca="1">OFFSET(Sprachen!A466,0,'Informazioni generali'!$B$4-1,1,1)</f>
        <v>Costi di produzione non coperti decurtati</v>
      </c>
      <c r="C114" s="467" t="s">
        <v>38</v>
      </c>
      <c r="D114" s="259">
        <f ca="1">MIN(1,D113)</f>
        <v>0</v>
      </c>
      <c r="E114" s="536"/>
      <c r="F114" s="536"/>
      <c r="G114" s="536"/>
      <c r="I114" s="552"/>
      <c r="AA114">
        <f>AA113+1</f>
        <v>83</v>
      </c>
    </row>
    <row r="115" spans="1:27" ht="28.5" customHeight="1" x14ac:dyDescent="0.35">
      <c r="A115" s="464" t="str">
        <f ca="1">CONCATENATE($A$2," / ",AA115)</f>
        <v>IE9 / 84</v>
      </c>
      <c r="B115" s="98" t="str">
        <f ca="1">OFFSET(Sprachen!A467,0,'Informazioni generali'!$B$4-1,1,1)</f>
        <v>Costi di produzione non coperti quota del richiedente</v>
      </c>
      <c r="C115" s="467" t="s">
        <v>24</v>
      </c>
      <c r="D115" s="111" t="str">
        <f ca="1">IFERROR(D102-D109,"")</f>
        <v/>
      </c>
      <c r="E115" s="252"/>
      <c r="F115" s="252"/>
      <c r="G115" s="252"/>
      <c r="H115" s="448"/>
      <c r="I115" s="448"/>
      <c r="J115" s="448"/>
      <c r="K115" s="448"/>
      <c r="L115" s="448"/>
      <c r="M115" s="448"/>
      <c r="N115" s="448"/>
      <c r="O115" s="448"/>
      <c r="P115" s="448"/>
      <c r="R115" s="448"/>
      <c r="S115" s="448"/>
      <c r="AA115">
        <f>AA114+1</f>
        <v>84</v>
      </c>
    </row>
    <row r="116" spans="1:27" ht="15.5" x14ac:dyDescent="0.35">
      <c r="A116" s="542"/>
      <c r="B116" s="543"/>
      <c r="C116" s="543"/>
      <c r="D116" s="543"/>
      <c r="E116" s="547"/>
      <c r="F116" s="547"/>
      <c r="G116" s="547"/>
      <c r="H116" s="543"/>
      <c r="I116" s="543"/>
      <c r="J116" s="543"/>
      <c r="K116" s="543"/>
      <c r="L116" s="543"/>
      <c r="M116" s="543"/>
      <c r="N116" s="543"/>
      <c r="O116" s="543"/>
      <c r="P116" s="543"/>
      <c r="Q116" s="544"/>
      <c r="R116" s="448"/>
      <c r="S116" s="448"/>
    </row>
    <row r="117" spans="1:27" ht="18" x14ac:dyDescent="0.35">
      <c r="A117" s="553" t="str">
        <f ca="1">OFFSET(Sprachen!A468,0,'Informazioni generali'!$B$4-1,1,1)</f>
        <v>E. Ricavi del mercato di riferimento</v>
      </c>
      <c r="C117" s="554"/>
      <c r="D117" s="554"/>
      <c r="E117" s="555"/>
      <c r="F117" s="555"/>
      <c r="G117" s="555"/>
      <c r="H117" s="650" t="str">
        <f ca="1">H89</f>
        <v>Commenti UFE</v>
      </c>
      <c r="I117" s="651"/>
      <c r="J117" s="651"/>
      <c r="K117" s="651"/>
      <c r="L117" s="651"/>
      <c r="M117" s="651" t="str">
        <f ca="1">M89</f>
        <v>Commenti richiedente</v>
      </c>
      <c r="N117" s="651"/>
      <c r="O117" s="651"/>
      <c r="P117" s="651"/>
      <c r="Q117" s="651"/>
      <c r="R117" s="448"/>
      <c r="S117" s="109"/>
    </row>
    <row r="118" spans="1:27" ht="15.5" x14ac:dyDescent="0.35">
      <c r="A118" s="464" t="str">
        <f t="shared" ref="A118:A125" ca="1" si="12">CONCATENATE($A$2," / ",AA118)</f>
        <v>IE9 / 85</v>
      </c>
      <c r="B118" s="556" t="str">
        <f ca="1">OFFSET(Sprachen!A469,0,'Informazioni generali'!$B$4-1,1,1)</f>
        <v xml:space="preserve">Prezzi d'elettricità scaricati da EEX il: </v>
      </c>
      <c r="C118" s="112">
        <v>45670</v>
      </c>
      <c r="D118" s="253"/>
      <c r="E118" s="256"/>
      <c r="F118" s="256"/>
      <c r="G118" s="256"/>
      <c r="H118" s="659"/>
      <c r="I118" s="646"/>
      <c r="J118" s="646"/>
      <c r="K118" s="646"/>
      <c r="L118" s="646"/>
      <c r="M118" s="660"/>
      <c r="N118" s="661"/>
      <c r="O118" s="661"/>
      <c r="P118" s="661"/>
      <c r="Q118" s="662"/>
      <c r="R118" s="448"/>
      <c r="S118" s="448"/>
      <c r="AA118">
        <f>AA115+1</f>
        <v>85</v>
      </c>
    </row>
    <row r="119" spans="1:27" ht="15.5" x14ac:dyDescent="0.35">
      <c r="A119" s="464" t="str">
        <f t="shared" ca="1" si="12"/>
        <v>IE9 / 86</v>
      </c>
      <c r="B119" s="557" t="str">
        <f ca="1">OFFSET(Sprachen!A470,0,'Informazioni generali'!$B$4-1,1,1)</f>
        <v>Periodo d'esercizio</v>
      </c>
      <c r="C119" s="644" t="str">
        <f ca="1">IFERROR(IF($D$5="Nein/Non/No","-",INDIRECT(CONCATENATE(Input_prod_e!A2,"!")&amp;CONCATENATE(MID("CDEFGHIJKLMNOPQRSTUVWXYZ",HLOOKUP($A$2,Input_prod_e!$C$5:$AS$6,2,FALSE),1),"8"))),"")</f>
        <v/>
      </c>
      <c r="D119" s="645"/>
      <c r="E119" s="558"/>
      <c r="F119" s="558"/>
      <c r="G119" s="558"/>
      <c r="H119" s="659"/>
      <c r="I119" s="646"/>
      <c r="J119" s="646"/>
      <c r="K119" s="646"/>
      <c r="L119" s="646"/>
      <c r="M119" s="660"/>
      <c r="N119" s="661"/>
      <c r="O119" s="661"/>
      <c r="P119" s="661"/>
      <c r="Q119" s="662"/>
      <c r="R119" s="448"/>
      <c r="S119" s="448"/>
      <c r="AA119">
        <f t="shared" ref="AA119:AA124" si="13">AA118+1</f>
        <v>86</v>
      </c>
    </row>
    <row r="120" spans="1:27" ht="15.5" x14ac:dyDescent="0.35">
      <c r="A120" s="464" t="str">
        <f t="shared" ca="1" si="12"/>
        <v>IE9 / 87</v>
      </c>
      <c r="B120" s="559" t="str">
        <f ca="1">OFFSET(Sprachen!A471,0,'Informazioni generali'!$B$4-1,1,1)</f>
        <v>Ricavi del mercato day-ahead</v>
      </c>
      <c r="C120" s="287" t="s">
        <v>24</v>
      </c>
      <c r="D120" s="560" t="s">
        <v>79</v>
      </c>
      <c r="E120" s="561"/>
      <c r="F120" s="561"/>
      <c r="G120" s="561"/>
      <c r="H120" s="562" t="str">
        <f ca="1">OFFSET(Sprachen!A336,0,'Informazioni generali'!$B$4-1,1,1)</f>
        <v>Centrale 1</v>
      </c>
      <c r="I120" s="557" t="str">
        <f ca="1">OFFSET(Sprachen!A337,0,'Informazioni generali'!$B$4-1,1,1)</f>
        <v>Centrale 2</v>
      </c>
      <c r="J120" s="563" t="str">
        <f ca="1">OFFSET(Sprachen!A338,0,'Informazioni generali'!$B$4-1,1,1)</f>
        <v>Centrale 3</v>
      </c>
      <c r="K120" s="563" t="str">
        <f ca="1">OFFSET(Sprachen!A339,0,'Informazioni generali'!$B$4-1,1,1)</f>
        <v>Centrale 4</v>
      </c>
      <c r="L120" s="563" t="str">
        <f ca="1">OFFSET(Sprachen!A340,0,'Informazioni generali'!$B$4-1,1,1)</f>
        <v>Centrale 5</v>
      </c>
      <c r="M120" s="563" t="str">
        <f ca="1">OFFSET(Sprachen!A341,0,'Informazioni generali'!$B$4-1,1,1)</f>
        <v>Centrale 6</v>
      </c>
      <c r="N120" s="563" t="str">
        <f ca="1">OFFSET(Sprachen!A342,0,'Informazioni generali'!$B$4-1,1,1)</f>
        <v>Centrale 7</v>
      </c>
      <c r="O120" s="563" t="str">
        <f ca="1">OFFSET(Sprachen!A343,0,'Informazioni generali'!$B$4-1,1,1)</f>
        <v>Centrale 8</v>
      </c>
      <c r="P120" s="563" t="str">
        <f ca="1">OFFSET(Sprachen!A344,0,'Informazioni generali'!$B$4-1,1,1)</f>
        <v>Centrale 9</v>
      </c>
      <c r="Q120" s="563" t="str">
        <f ca="1">OFFSET(Sprachen!A345,0,'Informazioni generali'!$B$4-1,1,1)</f>
        <v>Centrale 10</v>
      </c>
      <c r="R120" s="448"/>
      <c r="S120" s="448"/>
      <c r="AA120">
        <f t="shared" si="13"/>
        <v>87</v>
      </c>
    </row>
    <row r="121" spans="1:27" ht="15.5" x14ac:dyDescent="0.35">
      <c r="A121" s="464" t="str">
        <f t="shared" ca="1" si="12"/>
        <v>IE9 / 88</v>
      </c>
      <c r="B121" s="743" t="str">
        <f ca="1">OFFSET(Sprachen!A472,0,'Informazioni generali'!$B$4-1,1,1)</f>
        <v>Tutte le centrali</v>
      </c>
      <c r="C121" s="744"/>
      <c r="D121" s="358">
        <f ca="1">+SUM(H121:Q121)</f>
        <v>0</v>
      </c>
      <c r="E121" s="359"/>
      <c r="F121" s="359"/>
      <c r="G121" s="359"/>
      <c r="H121" s="360" t="str">
        <f ca="1">IFERROR(IF($D$5="Nein/Non/No","-",VLOOKUP(H$120,Input_prod_e!$A$33:$AA$42,HLOOKUP($A$2,Input_prod_e!$C$5:$AS$6,2,FALSE)+2,FALSE)),"")</f>
        <v/>
      </c>
      <c r="I121" s="360" t="str">
        <f ca="1">IFERROR(IF($D$5="Nein/Non/No","-",VLOOKUP(I$120,Input_prod_e!$A$33:$AA$42,HLOOKUP($A$2,Input_prod_e!$C$5:$AS$6,2,FALSE)+2,FALSE)),"")</f>
        <v/>
      </c>
      <c r="J121" s="360" t="str">
        <f ca="1">IFERROR(IF($D$5="Nein/Non/No","-",VLOOKUP(J$120,Input_prod_e!$A$33:$AA$42,HLOOKUP($A$2,Input_prod_e!$C$5:$AS$6,2,FALSE)+2,FALSE)),"")</f>
        <v/>
      </c>
      <c r="K121" s="360" t="str">
        <f ca="1">IFERROR(IF($D$5="Nein/Non/No","-",VLOOKUP(K$120,Input_prod_e!$A$33:$AA$42,HLOOKUP($A$2,Input_prod_e!$C$5:$AS$6,2,FALSE)+2,FALSE)),"")</f>
        <v/>
      </c>
      <c r="L121" s="360" t="str">
        <f ca="1">IFERROR(IF($D$5="Nein/Non/No","-",VLOOKUP(L$120,Input_prod_e!$A$33:$AA$42,HLOOKUP($A$2,Input_prod_e!$C$5:$AS$6,2,FALSE)+2,FALSE)),"")</f>
        <v/>
      </c>
      <c r="M121" s="360" t="str">
        <f ca="1">IFERROR(IF($D$5="Nein/Non/No","-",VLOOKUP(M$120,Input_prod_e!$A$33:$AA$42,HLOOKUP($A$2,Input_prod_e!$C$5:$AS$6,2,FALSE)+2,FALSE)),"")</f>
        <v/>
      </c>
      <c r="N121" s="360" t="str">
        <f ca="1">IFERROR(IF($D$5="Nein/Non/No","-",VLOOKUP(N$120,Input_prod_e!$A$33:$AA$42,HLOOKUP($A$2,Input_prod_e!$C$5:$AS$6,2,FALSE)+2,FALSE)),"")</f>
        <v/>
      </c>
      <c r="O121" s="360" t="str">
        <f ca="1">IFERROR(IF($D$5="Nein/Non/No","-",VLOOKUP(O$120,Input_prod_e!$A$33:$AA$42,HLOOKUP($A$2,Input_prod_e!$C$5:$AS$6,2,FALSE)+2,FALSE)),"")</f>
        <v/>
      </c>
      <c r="P121" s="360" t="str">
        <f ca="1">IFERROR(IF($D$5="Nein/Non/No","-",VLOOKUP(P$120,Input_prod_e!$A$33:$AA$42,HLOOKUP($A$2,Input_prod_e!$C$5:$AS$6,2,FALSE)+2,FALSE)),"")</f>
        <v/>
      </c>
      <c r="Q121" s="360" t="str">
        <f ca="1">IFERROR(IF($D$5="Nein/Non/No","-",VLOOKUP(Q$120,Input_prod_e!$A$33:$AA$42,HLOOKUP($A$2,Input_prod_e!$C$5:$AS$6,2,FALSE)+2,FALSE)),"")</f>
        <v/>
      </c>
      <c r="R121" s="448"/>
      <c r="S121" s="564"/>
      <c r="AA121">
        <f t="shared" si="13"/>
        <v>88</v>
      </c>
    </row>
    <row r="122" spans="1:27" ht="30" customHeight="1" x14ac:dyDescent="0.35">
      <c r="A122" s="464" t="str">
        <f t="shared" ca="1" si="12"/>
        <v>IE9 / 89</v>
      </c>
      <c r="B122" s="743" t="str">
        <f ca="1">OFFSET(Sprachen!A473,0,'Informazioni generali'!$B$4-1,1,1)</f>
        <v>Dedotti gli impianti non collegati sul piano idraulico o ottimizzati nell'insieme</v>
      </c>
      <c r="C122" s="744"/>
      <c r="D122" s="358">
        <f>+SUM(H122:Q122)</f>
        <v>0</v>
      </c>
      <c r="E122" s="359"/>
      <c r="F122" s="359"/>
      <c r="G122" s="359"/>
      <c r="H122" s="360">
        <f>+IF(OR(H50="Nein",H50="Non",H50="No"),-H121,0)</f>
        <v>0</v>
      </c>
      <c r="I122" s="360">
        <f t="shared" ref="I122:Q122" si="14">+IF(OR(I50="Nein",I50="Non",I50="No"),-I121,0)</f>
        <v>0</v>
      </c>
      <c r="J122" s="360">
        <f t="shared" si="14"/>
        <v>0</v>
      </c>
      <c r="K122" s="360">
        <f t="shared" si="14"/>
        <v>0</v>
      </c>
      <c r="L122" s="360">
        <f t="shared" si="14"/>
        <v>0</v>
      </c>
      <c r="M122" s="360">
        <f t="shared" si="14"/>
        <v>0</v>
      </c>
      <c r="N122" s="360">
        <f t="shared" si="14"/>
        <v>0</v>
      </c>
      <c r="O122" s="360">
        <f t="shared" si="14"/>
        <v>0</v>
      </c>
      <c r="P122" s="360">
        <f t="shared" si="14"/>
        <v>0</v>
      </c>
      <c r="Q122" s="360">
        <f t="shared" si="14"/>
        <v>0</v>
      </c>
      <c r="R122" s="448"/>
      <c r="S122" s="109"/>
      <c r="AA122">
        <f t="shared" si="13"/>
        <v>89</v>
      </c>
    </row>
    <row r="123" spans="1:27" ht="16" thickBot="1" x14ac:dyDescent="0.4">
      <c r="A123" s="464" t="str">
        <f t="shared" ca="1" si="12"/>
        <v>IE9 / 90</v>
      </c>
      <c r="B123" s="743" t="str">
        <f ca="1">OFFSET(Sprachen!A474,0,'Informazioni generali'!$B$4-1,1,1)</f>
        <v>Dedotti gli impianti RIC</v>
      </c>
      <c r="C123" s="744"/>
      <c r="D123" s="361">
        <f>+SUM(H123:Q123)</f>
        <v>0</v>
      </c>
      <c r="E123" s="359"/>
      <c r="F123" s="359"/>
      <c r="G123" s="359"/>
      <c r="H123" s="360">
        <f>+IF(OR(H56="Ja",H56="Oui",H56="Si"),IF(OR(H50="Ja",H50="Oui",H50="Si"),-H121,0),0)</f>
        <v>0</v>
      </c>
      <c r="I123" s="360">
        <f t="shared" ref="I123:Q123" si="15">+IF(OR(I56="Ja",I56="Oui",I56="Si"),IF(OR(I50="Ja",I50="Oui",I50="Si"),-I121,0),0)</f>
        <v>0</v>
      </c>
      <c r="J123" s="360">
        <f t="shared" si="15"/>
        <v>0</v>
      </c>
      <c r="K123" s="360">
        <f t="shared" si="15"/>
        <v>0</v>
      </c>
      <c r="L123" s="360">
        <f t="shared" si="15"/>
        <v>0</v>
      </c>
      <c r="M123" s="360">
        <f t="shared" si="15"/>
        <v>0</v>
      </c>
      <c r="N123" s="360">
        <f t="shared" si="15"/>
        <v>0</v>
      </c>
      <c r="O123" s="360">
        <f t="shared" si="15"/>
        <v>0</v>
      </c>
      <c r="P123" s="360">
        <f t="shared" si="15"/>
        <v>0</v>
      </c>
      <c r="Q123" s="360">
        <f t="shared" si="15"/>
        <v>0</v>
      </c>
      <c r="R123" s="448"/>
      <c r="S123" s="109"/>
      <c r="AA123">
        <f t="shared" si="13"/>
        <v>90</v>
      </c>
    </row>
    <row r="124" spans="1:27" ht="26.25" customHeight="1" thickBot="1" x14ac:dyDescent="0.4">
      <c r="A124" s="462" t="str">
        <f t="shared" ca="1" si="12"/>
        <v>IE9 / 91</v>
      </c>
      <c r="B124" s="745" t="str">
        <f ca="1">+CONCATENATE(OFFSET(Sprachen!A475,0,'Informazioni generali'!$B$4-1,1,1)," ",IF(D13=0,"",D13))</f>
        <v>Ricavi del mercato day-ahead per l'impianto  IE9</v>
      </c>
      <c r="C124" s="746"/>
      <c r="D124" s="362">
        <f ca="1">IFERROR(+MAX(SUM(D121:D123),0),"")</f>
        <v>0</v>
      </c>
      <c r="E124" s="363"/>
      <c r="F124" s="363"/>
      <c r="G124" s="364"/>
      <c r="H124" s="360">
        <f ca="1">+IF(H121&lt;0,H121,MAX(SUM(H121:H123),0))</f>
        <v>0</v>
      </c>
      <c r="I124" s="360">
        <f t="shared" ref="I124:Q124" ca="1" si="16">+IF(I121&lt;0,I121,MAX(SUM(I121:I123),0))</f>
        <v>0</v>
      </c>
      <c r="J124" s="360">
        <f t="shared" ca="1" si="16"/>
        <v>0</v>
      </c>
      <c r="K124" s="360">
        <f t="shared" ca="1" si="16"/>
        <v>0</v>
      </c>
      <c r="L124" s="360">
        <f t="shared" ca="1" si="16"/>
        <v>0</v>
      </c>
      <c r="M124" s="360">
        <f t="shared" ca="1" si="16"/>
        <v>0</v>
      </c>
      <c r="N124" s="360">
        <f t="shared" ca="1" si="16"/>
        <v>0</v>
      </c>
      <c r="O124" s="360">
        <f t="shared" ca="1" si="16"/>
        <v>0</v>
      </c>
      <c r="P124" s="360">
        <f t="shared" ca="1" si="16"/>
        <v>0</v>
      </c>
      <c r="Q124" s="360">
        <f t="shared" ca="1" si="16"/>
        <v>0</v>
      </c>
      <c r="R124" s="448"/>
      <c r="S124" s="448"/>
      <c r="AA124">
        <f t="shared" si="13"/>
        <v>91</v>
      </c>
    </row>
    <row r="125" spans="1:27" ht="27.4" customHeight="1" thickBot="1" x14ac:dyDescent="0.4">
      <c r="A125" s="462" t="str">
        <f t="shared" ca="1" si="12"/>
        <v>IE9 / 92</v>
      </c>
      <c r="B125" s="745" t="str">
        <f ca="1">+CONCATENATE(OFFSET(Sprachen!A476,0,'Informazioni generali'!$B$4-1,1,1)," ",IF(D13=0,"",D13))</f>
        <v>Ricavi GO, riserva invernale, PSRS e mercato a termine IE9</v>
      </c>
      <c r="C125" s="746"/>
      <c r="D125" s="362" t="str" cm="1">
        <f t="array" aca="1" ref="D125" ca="1">IFERROR(INDIRECT(CONCATENATE(Input_prod_e!A2,"!")&amp;CONCATENATE(MID("CDEFGHIJKLMNOPQRSTUVWXYZ",HLOOKUP($A$2,Input_prod_e!$C$5:$AS$6,2,FALSE),1),"68")),"")</f>
        <v/>
      </c>
      <c r="E125" s="365"/>
      <c r="F125" s="365"/>
      <c r="G125" s="365"/>
      <c r="R125" s="448"/>
      <c r="S125" s="448"/>
      <c r="AA125">
        <v>92</v>
      </c>
    </row>
    <row r="126" spans="1:27" ht="15.5" x14ac:dyDescent="0.35">
      <c r="R126" s="448"/>
      <c r="S126" s="448"/>
    </row>
    <row r="127" spans="1:27" ht="15.5" x14ac:dyDescent="0.35">
      <c r="R127" s="448"/>
      <c r="S127" s="448"/>
    </row>
    <row r="128" spans="1:27" ht="15.5" x14ac:dyDescent="0.35">
      <c r="D128" s="565"/>
      <c r="R128" s="448"/>
      <c r="S128" s="448"/>
    </row>
    <row r="129" spans="18:19" ht="15.5" x14ac:dyDescent="0.35">
      <c r="R129" s="448"/>
      <c r="S129" s="448"/>
    </row>
    <row r="130" spans="18:19" ht="15.5" x14ac:dyDescent="0.35">
      <c r="R130" s="448"/>
      <c r="S130" s="448"/>
    </row>
    <row r="131" spans="18:19" ht="15.5" x14ac:dyDescent="0.35">
      <c r="R131" s="448"/>
      <c r="S131" s="448"/>
    </row>
  </sheetData>
  <sheetProtection algorithmName="SHA-512" hashValue="0CSlRkXzrZjsz9bVgfPl3zXAVgvCADKM81mvhwB0r+cOxa3ZHoOCcZj3oePZawrDcJOSVXJPBsWJZWHlW2dqhw==" saltValue="upTqYK3qc7RpN+3tMwY7eg==" spinCount="100000" sheet="1" objects="1" scenarios="1"/>
  <protectedRanges>
    <protectedRange sqref="C5 H6:J7 L6:N7 P6:R7 T6:U7 L15 B14:B15 D18:D24 D26 D31:D32 D34:D35 D38:D40 D42 D44:D45 M13:U45 H49:Q53 H56:Q59 T48:U59 D64:D65 D69:D73 K67:L72 M62:U74 D77:K79 D80:D83" name="Eingabe"/>
  </protectedRanges>
  <mergeCells count="206">
    <mergeCell ref="B121:C121"/>
    <mergeCell ref="B122:C122"/>
    <mergeCell ref="B123:C123"/>
    <mergeCell ref="B124:C124"/>
    <mergeCell ref="B125:C125"/>
    <mergeCell ref="H117:L117"/>
    <mergeCell ref="M117:Q117"/>
    <mergeCell ref="H118:L118"/>
    <mergeCell ref="M118:Q118"/>
    <mergeCell ref="C119:D119"/>
    <mergeCell ref="H119:L119"/>
    <mergeCell ref="M119:Q119"/>
    <mergeCell ref="H100:L100"/>
    <mergeCell ref="M100:U100"/>
    <mergeCell ref="H101:L101"/>
    <mergeCell ref="M101:U101"/>
    <mergeCell ref="H102:L102"/>
    <mergeCell ref="M102:U102"/>
    <mergeCell ref="H97:L97"/>
    <mergeCell ref="M97:U97"/>
    <mergeCell ref="H98:L98"/>
    <mergeCell ref="M98:U98"/>
    <mergeCell ref="H99:L99"/>
    <mergeCell ref="M99:U99"/>
    <mergeCell ref="H94:L94"/>
    <mergeCell ref="M94:U94"/>
    <mergeCell ref="H95:L95"/>
    <mergeCell ref="M95:U95"/>
    <mergeCell ref="H96:L96"/>
    <mergeCell ref="M96:U96"/>
    <mergeCell ref="H91:L91"/>
    <mergeCell ref="M91:U91"/>
    <mergeCell ref="H92:L92"/>
    <mergeCell ref="M92:U92"/>
    <mergeCell ref="H93:L93"/>
    <mergeCell ref="M93:U93"/>
    <mergeCell ref="H87:P87"/>
    <mergeCell ref="Q87:U87"/>
    <mergeCell ref="H89:L89"/>
    <mergeCell ref="M89:U89"/>
    <mergeCell ref="H90:L90"/>
    <mergeCell ref="M90:U90"/>
    <mergeCell ref="H84:P84"/>
    <mergeCell ref="Q84:U84"/>
    <mergeCell ref="H85:P85"/>
    <mergeCell ref="Q85:U85"/>
    <mergeCell ref="H86:P86"/>
    <mergeCell ref="Q86:U86"/>
    <mergeCell ref="L81:P81"/>
    <mergeCell ref="Q81:U81"/>
    <mergeCell ref="L82:P82"/>
    <mergeCell ref="Q82:U82"/>
    <mergeCell ref="H83:P83"/>
    <mergeCell ref="Q83:U83"/>
    <mergeCell ref="M74:U74"/>
    <mergeCell ref="L76:P76"/>
    <mergeCell ref="Q76:U76"/>
    <mergeCell ref="L77:P79"/>
    <mergeCell ref="Q77:U79"/>
    <mergeCell ref="L80:P80"/>
    <mergeCell ref="Q80:U80"/>
    <mergeCell ref="I73:J73"/>
    <mergeCell ref="K73:L73"/>
    <mergeCell ref="M72:U72"/>
    <mergeCell ref="I74:J74"/>
    <mergeCell ref="K74:L74"/>
    <mergeCell ref="M73:U73"/>
    <mergeCell ref="M69:U69"/>
    <mergeCell ref="M70:U70"/>
    <mergeCell ref="M71:U71"/>
    <mergeCell ref="H70:H72"/>
    <mergeCell ref="I70:J72"/>
    <mergeCell ref="K70:L72"/>
    <mergeCell ref="H64:L65"/>
    <mergeCell ref="M64:U64"/>
    <mergeCell ref="M65:U65"/>
    <mergeCell ref="H66:L66"/>
    <mergeCell ref="M66:U66"/>
    <mergeCell ref="H67:H69"/>
    <mergeCell ref="I67:J69"/>
    <mergeCell ref="K67:L69"/>
    <mergeCell ref="M67:U67"/>
    <mergeCell ref="M68:U68"/>
    <mergeCell ref="H61:L61"/>
    <mergeCell ref="M61:U61"/>
    <mergeCell ref="H62:L62"/>
    <mergeCell ref="M62:U62"/>
    <mergeCell ref="H63:L63"/>
    <mergeCell ref="M63:U63"/>
    <mergeCell ref="R57:S57"/>
    <mergeCell ref="T57:U57"/>
    <mergeCell ref="R58:S58"/>
    <mergeCell ref="T58:U58"/>
    <mergeCell ref="R59:S59"/>
    <mergeCell ref="T59:U59"/>
    <mergeCell ref="R53:S53"/>
    <mergeCell ref="T53:U53"/>
    <mergeCell ref="R54:S55"/>
    <mergeCell ref="T54:U54"/>
    <mergeCell ref="T55:U55"/>
    <mergeCell ref="R56:S56"/>
    <mergeCell ref="T56:U56"/>
    <mergeCell ref="R50:S50"/>
    <mergeCell ref="T50:U50"/>
    <mergeCell ref="R51:S51"/>
    <mergeCell ref="T51:U51"/>
    <mergeCell ref="R52:S52"/>
    <mergeCell ref="T52:U52"/>
    <mergeCell ref="H45:L45"/>
    <mergeCell ref="M45:U45"/>
    <mergeCell ref="R47:S47"/>
    <mergeCell ref="R48:S48"/>
    <mergeCell ref="T48:U48"/>
    <mergeCell ref="R49:S49"/>
    <mergeCell ref="T49:U49"/>
    <mergeCell ref="H42:L42"/>
    <mergeCell ref="M42:U42"/>
    <mergeCell ref="H43:L43"/>
    <mergeCell ref="M43:U43"/>
    <mergeCell ref="H44:L44"/>
    <mergeCell ref="M44:U44"/>
    <mergeCell ref="H39:L39"/>
    <mergeCell ref="M39:U39"/>
    <mergeCell ref="H40:L40"/>
    <mergeCell ref="M40:U40"/>
    <mergeCell ref="H41:L41"/>
    <mergeCell ref="M41:U41"/>
    <mergeCell ref="H36:L36"/>
    <mergeCell ref="M36:U36"/>
    <mergeCell ref="H37:L37"/>
    <mergeCell ref="M37:U37"/>
    <mergeCell ref="H38:L38"/>
    <mergeCell ref="M38:U38"/>
    <mergeCell ref="H33:L33"/>
    <mergeCell ref="M33:U33"/>
    <mergeCell ref="H34:L34"/>
    <mergeCell ref="M34:U34"/>
    <mergeCell ref="H35:L35"/>
    <mergeCell ref="M35:U35"/>
    <mergeCell ref="H30:L30"/>
    <mergeCell ref="M30:U30"/>
    <mergeCell ref="H31:L31"/>
    <mergeCell ref="M31:U31"/>
    <mergeCell ref="H32:L32"/>
    <mergeCell ref="M32:U32"/>
    <mergeCell ref="H27:L27"/>
    <mergeCell ref="M27:U27"/>
    <mergeCell ref="H28:L28"/>
    <mergeCell ref="M28:U28"/>
    <mergeCell ref="H29:L29"/>
    <mergeCell ref="M29:U29"/>
    <mergeCell ref="H24:L24"/>
    <mergeCell ref="M24:U24"/>
    <mergeCell ref="H25:L25"/>
    <mergeCell ref="M25:U25"/>
    <mergeCell ref="H26:L26"/>
    <mergeCell ref="M26:U26"/>
    <mergeCell ref="H20:L20"/>
    <mergeCell ref="M20:U20"/>
    <mergeCell ref="H21:L22"/>
    <mergeCell ref="M21:U21"/>
    <mergeCell ref="M22:U22"/>
    <mergeCell ref="H23:L23"/>
    <mergeCell ref="M23:U23"/>
    <mergeCell ref="B17:C17"/>
    <mergeCell ref="H17:L17"/>
    <mergeCell ref="M17:U17"/>
    <mergeCell ref="H18:L18"/>
    <mergeCell ref="M18:U18"/>
    <mergeCell ref="H19:L19"/>
    <mergeCell ref="M19:U19"/>
    <mergeCell ref="V13:V15"/>
    <mergeCell ref="W13:W15"/>
    <mergeCell ref="X13:X15"/>
    <mergeCell ref="Y13:Y15"/>
    <mergeCell ref="H15:K15"/>
    <mergeCell ref="B16:C16"/>
    <mergeCell ref="H16:L16"/>
    <mergeCell ref="M16:U16"/>
    <mergeCell ref="B12:D12"/>
    <mergeCell ref="E12:G12"/>
    <mergeCell ref="H12:L12"/>
    <mergeCell ref="M12:U12"/>
    <mergeCell ref="A13:A15"/>
    <mergeCell ref="C13:C15"/>
    <mergeCell ref="D13:D15"/>
    <mergeCell ref="H13:L14"/>
    <mergeCell ref="M13:U15"/>
    <mergeCell ref="B7:C7"/>
    <mergeCell ref="H7:J7"/>
    <mergeCell ref="L7:N7"/>
    <mergeCell ref="P7:R7"/>
    <mergeCell ref="T7:U7"/>
    <mergeCell ref="B8:C8"/>
    <mergeCell ref="H8:J8"/>
    <mergeCell ref="L8:N8"/>
    <mergeCell ref="H5:U5"/>
    <mergeCell ref="B6:C6"/>
    <mergeCell ref="D6:D7"/>
    <mergeCell ref="H6:J6"/>
    <mergeCell ref="K6:K7"/>
    <mergeCell ref="L6:N6"/>
    <mergeCell ref="O6:O7"/>
    <mergeCell ref="P6:R6"/>
    <mergeCell ref="S6:S7"/>
    <mergeCell ref="T6:U6"/>
  </mergeCells>
  <conditionalFormatting sqref="X13 X16:X25 X27:X30 X33 X36:X37 X46 X54:X55 X60 X75 X84:X86 X88 X97 X99 X101:X102">
    <cfRule type="containsText" dxfId="287" priority="141" operator="containsText" text="nicht i.O.">
      <formula>NOT(ISERROR(SEARCH("nicht i.O.",X13)))</formula>
    </cfRule>
    <cfRule type="containsText" dxfId="286" priority="142" operator="containsText" text="in Abklärung">
      <formula>NOT(ISERROR(SEARCH("in Abklärung",X13)))</formula>
    </cfRule>
    <cfRule type="containsText" dxfId="285" priority="143" operator="containsText" text="i.O.">
      <formula>NOT(ISERROR(SEARCH("i.O.",X13)))</formula>
    </cfRule>
    <cfRule type="containsText" dxfId="284" priority="144" operator="containsText" text="korrigiert">
      <formula>NOT(ISERROR(SEARCH("korrigiert",X13)))</formula>
    </cfRule>
  </conditionalFormatting>
  <conditionalFormatting sqref="V16:V25 V27:V30 V33 V36:V37 V46 V54:V55 V60 V75 V84:V86 V88 V97 V99 V101:V102">
    <cfRule type="containsText" dxfId="283" priority="137" operator="containsText" text="nicht i.O.">
      <formula>NOT(ISERROR(SEARCH("nicht i.O.",V16)))</formula>
    </cfRule>
    <cfRule type="containsText" dxfId="282" priority="138" operator="containsText" text="in Abklärung">
      <formula>NOT(ISERROR(SEARCH("in Abklärung",V16)))</formula>
    </cfRule>
    <cfRule type="containsText" dxfId="281" priority="139" operator="containsText" text="i.O.">
      <formula>NOT(ISERROR(SEARCH("i.O.",V16)))</formula>
    </cfRule>
    <cfRule type="containsText" dxfId="280" priority="140" operator="containsText" text="korrigiert">
      <formula>NOT(ISERROR(SEARCH("korrigiert",V16)))</formula>
    </cfRule>
  </conditionalFormatting>
  <conditionalFormatting sqref="X26">
    <cfRule type="containsText" dxfId="279" priority="133" operator="containsText" text="nicht i.O.">
      <formula>NOT(ISERROR(SEARCH("nicht i.O.",X26)))</formula>
    </cfRule>
    <cfRule type="containsText" dxfId="278" priority="134" operator="containsText" text="in Abklärung">
      <formula>NOT(ISERROR(SEARCH("in Abklärung",X26)))</formula>
    </cfRule>
    <cfRule type="containsText" dxfId="277" priority="135" operator="containsText" text="i.O.">
      <formula>NOT(ISERROR(SEARCH("i.O.",X26)))</formula>
    </cfRule>
    <cfRule type="containsText" dxfId="276" priority="136" operator="containsText" text="korrigiert">
      <formula>NOT(ISERROR(SEARCH("korrigiert",X26)))</formula>
    </cfRule>
  </conditionalFormatting>
  <conditionalFormatting sqref="V26">
    <cfRule type="containsText" dxfId="275" priority="129" operator="containsText" text="nicht i.O.">
      <formula>NOT(ISERROR(SEARCH("nicht i.O.",V26)))</formula>
    </cfRule>
    <cfRule type="containsText" dxfId="274" priority="130" operator="containsText" text="in Abklärung">
      <formula>NOT(ISERROR(SEARCH("in Abklärung",V26)))</formula>
    </cfRule>
    <cfRule type="containsText" dxfId="273" priority="131" operator="containsText" text="i.O.">
      <formula>NOT(ISERROR(SEARCH("i.O.",V26)))</formula>
    </cfRule>
    <cfRule type="containsText" dxfId="272" priority="132" operator="containsText" text="korrigiert">
      <formula>NOT(ISERROR(SEARCH("korrigiert",V26)))</formula>
    </cfRule>
  </conditionalFormatting>
  <conditionalFormatting sqref="X31">
    <cfRule type="containsText" dxfId="271" priority="125" operator="containsText" text="nicht i.O.">
      <formula>NOT(ISERROR(SEARCH("nicht i.O.",X31)))</formula>
    </cfRule>
    <cfRule type="containsText" dxfId="270" priority="126" operator="containsText" text="in Abklärung">
      <formula>NOT(ISERROR(SEARCH("in Abklärung",X31)))</formula>
    </cfRule>
    <cfRule type="containsText" dxfId="269" priority="127" operator="containsText" text="i.O.">
      <formula>NOT(ISERROR(SEARCH("i.O.",X31)))</formula>
    </cfRule>
    <cfRule type="containsText" dxfId="268" priority="128" operator="containsText" text="korrigiert">
      <formula>NOT(ISERROR(SEARCH("korrigiert",X31)))</formula>
    </cfRule>
  </conditionalFormatting>
  <conditionalFormatting sqref="V31">
    <cfRule type="containsText" dxfId="267" priority="121" operator="containsText" text="nicht i.O.">
      <formula>NOT(ISERROR(SEARCH("nicht i.O.",V31)))</formula>
    </cfRule>
    <cfRule type="containsText" dxfId="266" priority="122" operator="containsText" text="in Abklärung">
      <formula>NOT(ISERROR(SEARCH("in Abklärung",V31)))</formula>
    </cfRule>
    <cfRule type="containsText" dxfId="265" priority="123" operator="containsText" text="i.O.">
      <formula>NOT(ISERROR(SEARCH("i.O.",V31)))</formula>
    </cfRule>
    <cfRule type="containsText" dxfId="264" priority="124" operator="containsText" text="korrigiert">
      <formula>NOT(ISERROR(SEARCH("korrigiert",V31)))</formula>
    </cfRule>
  </conditionalFormatting>
  <conditionalFormatting sqref="X32">
    <cfRule type="containsText" dxfId="263" priority="117" operator="containsText" text="nicht i.O.">
      <formula>NOT(ISERROR(SEARCH("nicht i.O.",X32)))</formula>
    </cfRule>
    <cfRule type="containsText" dxfId="262" priority="118" operator="containsText" text="in Abklärung">
      <formula>NOT(ISERROR(SEARCH("in Abklärung",X32)))</formula>
    </cfRule>
    <cfRule type="containsText" dxfId="261" priority="119" operator="containsText" text="i.O.">
      <formula>NOT(ISERROR(SEARCH("i.O.",X32)))</formula>
    </cfRule>
    <cfRule type="containsText" dxfId="260" priority="120" operator="containsText" text="korrigiert">
      <formula>NOT(ISERROR(SEARCH("korrigiert",X32)))</formula>
    </cfRule>
  </conditionalFormatting>
  <conditionalFormatting sqref="V32">
    <cfRule type="containsText" dxfId="259" priority="113" operator="containsText" text="nicht i.O.">
      <formula>NOT(ISERROR(SEARCH("nicht i.O.",V32)))</formula>
    </cfRule>
    <cfRule type="containsText" dxfId="258" priority="114" operator="containsText" text="in Abklärung">
      <formula>NOT(ISERROR(SEARCH("in Abklärung",V32)))</formula>
    </cfRule>
    <cfRule type="containsText" dxfId="257" priority="115" operator="containsText" text="i.O.">
      <formula>NOT(ISERROR(SEARCH("i.O.",V32)))</formula>
    </cfRule>
    <cfRule type="containsText" dxfId="256" priority="116" operator="containsText" text="korrigiert">
      <formula>NOT(ISERROR(SEARCH("korrigiert",V32)))</formula>
    </cfRule>
  </conditionalFormatting>
  <conditionalFormatting sqref="X34">
    <cfRule type="containsText" dxfId="255" priority="109" operator="containsText" text="nicht i.O.">
      <formula>NOT(ISERROR(SEARCH("nicht i.O.",X34)))</formula>
    </cfRule>
    <cfRule type="containsText" dxfId="254" priority="110" operator="containsText" text="in Abklärung">
      <formula>NOT(ISERROR(SEARCH("in Abklärung",X34)))</formula>
    </cfRule>
    <cfRule type="containsText" dxfId="253" priority="111" operator="containsText" text="i.O.">
      <formula>NOT(ISERROR(SEARCH("i.O.",X34)))</formula>
    </cfRule>
    <cfRule type="containsText" dxfId="252" priority="112" operator="containsText" text="korrigiert">
      <formula>NOT(ISERROR(SEARCH("korrigiert",X34)))</formula>
    </cfRule>
  </conditionalFormatting>
  <conditionalFormatting sqref="V34">
    <cfRule type="containsText" dxfId="251" priority="105" operator="containsText" text="nicht i.O.">
      <formula>NOT(ISERROR(SEARCH("nicht i.O.",V34)))</formula>
    </cfRule>
    <cfRule type="containsText" dxfId="250" priority="106" operator="containsText" text="in Abklärung">
      <formula>NOT(ISERROR(SEARCH("in Abklärung",V34)))</formula>
    </cfRule>
    <cfRule type="containsText" dxfId="249" priority="107" operator="containsText" text="i.O.">
      <formula>NOT(ISERROR(SEARCH("i.O.",V34)))</formula>
    </cfRule>
    <cfRule type="containsText" dxfId="248" priority="108" operator="containsText" text="korrigiert">
      <formula>NOT(ISERROR(SEARCH("korrigiert",V34)))</formula>
    </cfRule>
  </conditionalFormatting>
  <conditionalFormatting sqref="X35">
    <cfRule type="containsText" dxfId="247" priority="101" operator="containsText" text="nicht i.O.">
      <formula>NOT(ISERROR(SEARCH("nicht i.O.",X35)))</formula>
    </cfRule>
    <cfRule type="containsText" dxfId="246" priority="102" operator="containsText" text="in Abklärung">
      <formula>NOT(ISERROR(SEARCH("in Abklärung",X35)))</formula>
    </cfRule>
    <cfRule type="containsText" dxfId="245" priority="103" operator="containsText" text="i.O.">
      <formula>NOT(ISERROR(SEARCH("i.O.",X35)))</formula>
    </cfRule>
    <cfRule type="containsText" dxfId="244" priority="104" operator="containsText" text="korrigiert">
      <formula>NOT(ISERROR(SEARCH("korrigiert",X35)))</formula>
    </cfRule>
  </conditionalFormatting>
  <conditionalFormatting sqref="V35">
    <cfRule type="containsText" dxfId="243" priority="97" operator="containsText" text="nicht i.O.">
      <formula>NOT(ISERROR(SEARCH("nicht i.O.",V35)))</formula>
    </cfRule>
    <cfRule type="containsText" dxfId="242" priority="98" operator="containsText" text="in Abklärung">
      <formula>NOT(ISERROR(SEARCH("in Abklärung",V35)))</formula>
    </cfRule>
    <cfRule type="containsText" dxfId="241" priority="99" operator="containsText" text="i.O.">
      <formula>NOT(ISERROR(SEARCH("i.O.",V35)))</formula>
    </cfRule>
    <cfRule type="containsText" dxfId="240" priority="100" operator="containsText" text="korrigiert">
      <formula>NOT(ISERROR(SEARCH("korrigiert",V35)))</formula>
    </cfRule>
  </conditionalFormatting>
  <conditionalFormatting sqref="X38">
    <cfRule type="containsText" dxfId="239" priority="93" operator="containsText" text="nicht i.O.">
      <formula>NOT(ISERROR(SEARCH("nicht i.O.",X38)))</formula>
    </cfRule>
    <cfRule type="containsText" dxfId="238" priority="94" operator="containsText" text="in Abklärung">
      <formula>NOT(ISERROR(SEARCH("in Abklärung",X38)))</formula>
    </cfRule>
    <cfRule type="containsText" dxfId="237" priority="95" operator="containsText" text="i.O.">
      <formula>NOT(ISERROR(SEARCH("i.O.",X38)))</formula>
    </cfRule>
    <cfRule type="containsText" dxfId="236" priority="96" operator="containsText" text="korrigiert">
      <formula>NOT(ISERROR(SEARCH("korrigiert",X38)))</formula>
    </cfRule>
  </conditionalFormatting>
  <conditionalFormatting sqref="V38">
    <cfRule type="containsText" dxfId="235" priority="89" operator="containsText" text="nicht i.O.">
      <formula>NOT(ISERROR(SEARCH("nicht i.O.",V38)))</formula>
    </cfRule>
    <cfRule type="containsText" dxfId="234" priority="90" operator="containsText" text="in Abklärung">
      <formula>NOT(ISERROR(SEARCH("in Abklärung",V38)))</formula>
    </cfRule>
    <cfRule type="containsText" dxfId="233" priority="91" operator="containsText" text="i.O.">
      <formula>NOT(ISERROR(SEARCH("i.O.",V38)))</formula>
    </cfRule>
    <cfRule type="containsText" dxfId="232" priority="92" operator="containsText" text="korrigiert">
      <formula>NOT(ISERROR(SEARCH("korrigiert",V38)))</formula>
    </cfRule>
  </conditionalFormatting>
  <conditionalFormatting sqref="X39">
    <cfRule type="containsText" dxfId="231" priority="85" operator="containsText" text="nicht i.O.">
      <formula>NOT(ISERROR(SEARCH("nicht i.O.",X39)))</formula>
    </cfRule>
    <cfRule type="containsText" dxfId="230" priority="86" operator="containsText" text="in Abklärung">
      <formula>NOT(ISERROR(SEARCH("in Abklärung",X39)))</formula>
    </cfRule>
    <cfRule type="containsText" dxfId="229" priority="87" operator="containsText" text="i.O.">
      <formula>NOT(ISERROR(SEARCH("i.O.",X39)))</formula>
    </cfRule>
    <cfRule type="containsText" dxfId="228" priority="88" operator="containsText" text="korrigiert">
      <formula>NOT(ISERROR(SEARCH("korrigiert",X39)))</formula>
    </cfRule>
  </conditionalFormatting>
  <conditionalFormatting sqref="V39">
    <cfRule type="containsText" dxfId="227" priority="81" operator="containsText" text="nicht i.O.">
      <formula>NOT(ISERROR(SEARCH("nicht i.O.",V39)))</formula>
    </cfRule>
    <cfRule type="containsText" dxfId="226" priority="82" operator="containsText" text="in Abklärung">
      <formula>NOT(ISERROR(SEARCH("in Abklärung",V39)))</formula>
    </cfRule>
    <cfRule type="containsText" dxfId="225" priority="83" operator="containsText" text="i.O.">
      <formula>NOT(ISERROR(SEARCH("i.O.",V39)))</formula>
    </cfRule>
    <cfRule type="containsText" dxfId="224" priority="84" operator="containsText" text="korrigiert">
      <formula>NOT(ISERROR(SEARCH("korrigiert",V39)))</formula>
    </cfRule>
  </conditionalFormatting>
  <conditionalFormatting sqref="X40:X45">
    <cfRule type="containsText" dxfId="223" priority="77" operator="containsText" text="nicht i.O.">
      <formula>NOT(ISERROR(SEARCH("nicht i.O.",X40)))</formula>
    </cfRule>
    <cfRule type="containsText" dxfId="222" priority="78" operator="containsText" text="in Abklärung">
      <formula>NOT(ISERROR(SEARCH("in Abklärung",X40)))</formula>
    </cfRule>
    <cfRule type="containsText" dxfId="221" priority="79" operator="containsText" text="i.O.">
      <formula>NOT(ISERROR(SEARCH("i.O.",X40)))</formula>
    </cfRule>
    <cfRule type="containsText" dxfId="220" priority="80" operator="containsText" text="korrigiert">
      <formula>NOT(ISERROR(SEARCH("korrigiert",X40)))</formula>
    </cfRule>
  </conditionalFormatting>
  <conditionalFormatting sqref="V40:V45">
    <cfRule type="containsText" dxfId="219" priority="73" operator="containsText" text="nicht i.O.">
      <formula>NOT(ISERROR(SEARCH("nicht i.O.",V40)))</formula>
    </cfRule>
    <cfRule type="containsText" dxfId="218" priority="74" operator="containsText" text="in Abklärung">
      <formula>NOT(ISERROR(SEARCH("in Abklärung",V40)))</formula>
    </cfRule>
    <cfRule type="containsText" dxfId="217" priority="75" operator="containsText" text="i.O.">
      <formula>NOT(ISERROR(SEARCH("i.O.",V40)))</formula>
    </cfRule>
    <cfRule type="containsText" dxfId="216" priority="76" operator="containsText" text="korrigiert">
      <formula>NOT(ISERROR(SEARCH("korrigiert",V40)))</formula>
    </cfRule>
  </conditionalFormatting>
  <conditionalFormatting sqref="X48">
    <cfRule type="containsText" dxfId="215" priority="69" operator="containsText" text="nicht i.O.">
      <formula>NOT(ISERROR(SEARCH("nicht i.O.",X48)))</formula>
    </cfRule>
    <cfRule type="containsText" dxfId="214" priority="70" operator="containsText" text="in Abklärung">
      <formula>NOT(ISERROR(SEARCH("in Abklärung",X48)))</formula>
    </cfRule>
    <cfRule type="containsText" dxfId="213" priority="71" operator="containsText" text="i.O.">
      <formula>NOT(ISERROR(SEARCH("i.O.",X48)))</formula>
    </cfRule>
    <cfRule type="containsText" dxfId="212" priority="72" operator="containsText" text="korrigiert">
      <formula>NOT(ISERROR(SEARCH("korrigiert",X48)))</formula>
    </cfRule>
  </conditionalFormatting>
  <conditionalFormatting sqref="V48">
    <cfRule type="containsText" dxfId="211" priority="65" operator="containsText" text="nicht i.O.">
      <formula>NOT(ISERROR(SEARCH("nicht i.O.",V48)))</formula>
    </cfRule>
    <cfRule type="containsText" dxfId="210" priority="66" operator="containsText" text="in Abklärung">
      <formula>NOT(ISERROR(SEARCH("in Abklärung",V48)))</formula>
    </cfRule>
    <cfRule type="containsText" dxfId="209" priority="67" operator="containsText" text="i.O.">
      <formula>NOT(ISERROR(SEARCH("i.O.",V48)))</formula>
    </cfRule>
    <cfRule type="containsText" dxfId="208" priority="68" operator="containsText" text="korrigiert">
      <formula>NOT(ISERROR(SEARCH("korrigiert",V48)))</formula>
    </cfRule>
  </conditionalFormatting>
  <conditionalFormatting sqref="X49:X53">
    <cfRule type="containsText" dxfId="207" priority="61" operator="containsText" text="nicht i.O.">
      <formula>NOT(ISERROR(SEARCH("nicht i.O.",X49)))</formula>
    </cfRule>
    <cfRule type="containsText" dxfId="206" priority="62" operator="containsText" text="in Abklärung">
      <formula>NOT(ISERROR(SEARCH("in Abklärung",X49)))</formula>
    </cfRule>
    <cfRule type="containsText" dxfId="205" priority="63" operator="containsText" text="i.O.">
      <formula>NOT(ISERROR(SEARCH("i.O.",X49)))</formula>
    </cfRule>
    <cfRule type="containsText" dxfId="204" priority="64" operator="containsText" text="korrigiert">
      <formula>NOT(ISERROR(SEARCH("korrigiert",X49)))</formula>
    </cfRule>
  </conditionalFormatting>
  <conditionalFormatting sqref="V49:V53">
    <cfRule type="containsText" dxfId="203" priority="57" operator="containsText" text="nicht i.O.">
      <formula>NOT(ISERROR(SEARCH("nicht i.O.",V49)))</formula>
    </cfRule>
    <cfRule type="containsText" dxfId="202" priority="58" operator="containsText" text="in Abklärung">
      <formula>NOT(ISERROR(SEARCH("in Abklärung",V49)))</formula>
    </cfRule>
    <cfRule type="containsText" dxfId="201" priority="59" operator="containsText" text="i.O.">
      <formula>NOT(ISERROR(SEARCH("i.O.",V49)))</formula>
    </cfRule>
    <cfRule type="containsText" dxfId="200" priority="60" operator="containsText" text="korrigiert">
      <formula>NOT(ISERROR(SEARCH("korrigiert",V49)))</formula>
    </cfRule>
  </conditionalFormatting>
  <conditionalFormatting sqref="X56:X59">
    <cfRule type="containsText" dxfId="199" priority="53" operator="containsText" text="nicht i.O.">
      <formula>NOT(ISERROR(SEARCH("nicht i.O.",X56)))</formula>
    </cfRule>
    <cfRule type="containsText" dxfId="198" priority="54" operator="containsText" text="in Abklärung">
      <formula>NOT(ISERROR(SEARCH("in Abklärung",X56)))</formula>
    </cfRule>
    <cfRule type="containsText" dxfId="197" priority="55" operator="containsText" text="i.O.">
      <formula>NOT(ISERROR(SEARCH("i.O.",X56)))</formula>
    </cfRule>
    <cfRule type="containsText" dxfId="196" priority="56" operator="containsText" text="korrigiert">
      <formula>NOT(ISERROR(SEARCH("korrigiert",X56)))</formula>
    </cfRule>
  </conditionalFormatting>
  <conditionalFormatting sqref="V56:V59">
    <cfRule type="containsText" dxfId="195" priority="49" operator="containsText" text="nicht i.O.">
      <formula>NOT(ISERROR(SEARCH("nicht i.O.",V56)))</formula>
    </cfRule>
    <cfRule type="containsText" dxfId="194" priority="50" operator="containsText" text="in Abklärung">
      <formula>NOT(ISERROR(SEARCH("in Abklärung",V56)))</formula>
    </cfRule>
    <cfRule type="containsText" dxfId="193" priority="51" operator="containsText" text="i.O.">
      <formula>NOT(ISERROR(SEARCH("i.O.",V56)))</formula>
    </cfRule>
    <cfRule type="containsText" dxfId="192" priority="52" operator="containsText" text="korrigiert">
      <formula>NOT(ISERROR(SEARCH("korrigiert",V56)))</formula>
    </cfRule>
  </conditionalFormatting>
  <conditionalFormatting sqref="X62:X74">
    <cfRule type="containsText" dxfId="191" priority="45" operator="containsText" text="nicht i.O.">
      <formula>NOT(ISERROR(SEARCH("nicht i.O.",X62)))</formula>
    </cfRule>
    <cfRule type="containsText" dxfId="190" priority="46" operator="containsText" text="in Abklärung">
      <formula>NOT(ISERROR(SEARCH("in Abklärung",X62)))</formula>
    </cfRule>
    <cfRule type="containsText" dxfId="189" priority="47" operator="containsText" text="i.O.">
      <formula>NOT(ISERROR(SEARCH("i.O.",X62)))</formula>
    </cfRule>
    <cfRule type="containsText" dxfId="188" priority="48" operator="containsText" text="korrigiert">
      <formula>NOT(ISERROR(SEARCH("korrigiert",X62)))</formula>
    </cfRule>
  </conditionalFormatting>
  <conditionalFormatting sqref="V62:V74">
    <cfRule type="containsText" dxfId="187" priority="41" operator="containsText" text="nicht i.O.">
      <formula>NOT(ISERROR(SEARCH("nicht i.O.",V62)))</formula>
    </cfRule>
    <cfRule type="containsText" dxfId="186" priority="42" operator="containsText" text="in Abklärung">
      <formula>NOT(ISERROR(SEARCH("in Abklärung",V62)))</formula>
    </cfRule>
    <cfRule type="containsText" dxfId="185" priority="43" operator="containsText" text="i.O.">
      <formula>NOT(ISERROR(SEARCH("i.O.",V62)))</formula>
    </cfRule>
    <cfRule type="containsText" dxfId="184" priority="44" operator="containsText" text="korrigiert">
      <formula>NOT(ISERROR(SEARCH("korrigiert",V62)))</formula>
    </cfRule>
  </conditionalFormatting>
  <conditionalFormatting sqref="X77:X83">
    <cfRule type="containsText" dxfId="183" priority="37" operator="containsText" text="nicht i.O.">
      <formula>NOT(ISERROR(SEARCH("nicht i.O.",X77)))</formula>
    </cfRule>
    <cfRule type="containsText" dxfId="182" priority="38" operator="containsText" text="in Abklärung">
      <formula>NOT(ISERROR(SEARCH("in Abklärung",X77)))</formula>
    </cfRule>
    <cfRule type="containsText" dxfId="181" priority="39" operator="containsText" text="i.O.">
      <formula>NOT(ISERROR(SEARCH("i.O.",X77)))</formula>
    </cfRule>
    <cfRule type="containsText" dxfId="180" priority="40" operator="containsText" text="korrigiert">
      <formula>NOT(ISERROR(SEARCH("korrigiert",X77)))</formula>
    </cfRule>
  </conditionalFormatting>
  <conditionalFormatting sqref="V77:V83">
    <cfRule type="containsText" dxfId="179" priority="33" operator="containsText" text="nicht i.O.">
      <formula>NOT(ISERROR(SEARCH("nicht i.O.",V77)))</formula>
    </cfRule>
    <cfRule type="containsText" dxfId="178" priority="34" operator="containsText" text="in Abklärung">
      <formula>NOT(ISERROR(SEARCH("in Abklärung",V77)))</formula>
    </cfRule>
    <cfRule type="containsText" dxfId="177" priority="35" operator="containsText" text="i.O.">
      <formula>NOT(ISERROR(SEARCH("i.O.",V77)))</formula>
    </cfRule>
    <cfRule type="containsText" dxfId="176" priority="36" operator="containsText" text="korrigiert">
      <formula>NOT(ISERROR(SEARCH("korrigiert",V77)))</formula>
    </cfRule>
  </conditionalFormatting>
  <conditionalFormatting sqref="X87">
    <cfRule type="containsText" dxfId="175" priority="29" operator="containsText" text="nicht i.O.">
      <formula>NOT(ISERROR(SEARCH("nicht i.O.",X87)))</formula>
    </cfRule>
    <cfRule type="containsText" dxfId="174" priority="30" operator="containsText" text="in Abklärung">
      <formula>NOT(ISERROR(SEARCH("in Abklärung",X87)))</formula>
    </cfRule>
    <cfRule type="containsText" dxfId="173" priority="31" operator="containsText" text="i.O.">
      <formula>NOT(ISERROR(SEARCH("i.O.",X87)))</formula>
    </cfRule>
    <cfRule type="containsText" dxfId="172" priority="32" operator="containsText" text="korrigiert">
      <formula>NOT(ISERROR(SEARCH("korrigiert",X87)))</formula>
    </cfRule>
  </conditionalFormatting>
  <conditionalFormatting sqref="V87">
    <cfRule type="containsText" dxfId="171" priority="25" operator="containsText" text="nicht i.O.">
      <formula>NOT(ISERROR(SEARCH("nicht i.O.",V87)))</formula>
    </cfRule>
    <cfRule type="containsText" dxfId="170" priority="26" operator="containsText" text="in Abklärung">
      <formula>NOT(ISERROR(SEARCH("in Abklärung",V87)))</formula>
    </cfRule>
    <cfRule type="containsText" dxfId="169" priority="27" operator="containsText" text="i.O.">
      <formula>NOT(ISERROR(SEARCH("i.O.",V87)))</formula>
    </cfRule>
    <cfRule type="containsText" dxfId="168" priority="28" operator="containsText" text="korrigiert">
      <formula>NOT(ISERROR(SEARCH("korrigiert",V87)))</formula>
    </cfRule>
  </conditionalFormatting>
  <conditionalFormatting sqref="X90:X96">
    <cfRule type="containsText" dxfId="167" priority="21" operator="containsText" text="nicht i.O.">
      <formula>NOT(ISERROR(SEARCH("nicht i.O.",X90)))</formula>
    </cfRule>
    <cfRule type="containsText" dxfId="166" priority="22" operator="containsText" text="in Abklärung">
      <formula>NOT(ISERROR(SEARCH("in Abklärung",X90)))</formula>
    </cfRule>
    <cfRule type="containsText" dxfId="165" priority="23" operator="containsText" text="i.O.">
      <formula>NOT(ISERROR(SEARCH("i.O.",X90)))</formula>
    </cfRule>
    <cfRule type="containsText" dxfId="164" priority="24" operator="containsText" text="korrigiert">
      <formula>NOT(ISERROR(SEARCH("korrigiert",X90)))</formula>
    </cfRule>
  </conditionalFormatting>
  <conditionalFormatting sqref="V90:V96">
    <cfRule type="containsText" dxfId="163" priority="17" operator="containsText" text="nicht i.O.">
      <formula>NOT(ISERROR(SEARCH("nicht i.O.",V90)))</formula>
    </cfRule>
    <cfRule type="containsText" dxfId="162" priority="18" operator="containsText" text="in Abklärung">
      <formula>NOT(ISERROR(SEARCH("in Abklärung",V90)))</formula>
    </cfRule>
    <cfRule type="containsText" dxfId="161" priority="19" operator="containsText" text="i.O.">
      <formula>NOT(ISERROR(SEARCH("i.O.",V90)))</formula>
    </cfRule>
    <cfRule type="containsText" dxfId="160" priority="20" operator="containsText" text="korrigiert">
      <formula>NOT(ISERROR(SEARCH("korrigiert",V90)))</formula>
    </cfRule>
  </conditionalFormatting>
  <conditionalFormatting sqref="X98">
    <cfRule type="containsText" dxfId="159" priority="13" operator="containsText" text="nicht i.O.">
      <formula>NOT(ISERROR(SEARCH("nicht i.O.",X98)))</formula>
    </cfRule>
    <cfRule type="containsText" dxfId="158" priority="14" operator="containsText" text="in Abklärung">
      <formula>NOT(ISERROR(SEARCH("in Abklärung",X98)))</formula>
    </cfRule>
    <cfRule type="containsText" dxfId="157" priority="15" operator="containsText" text="i.O.">
      <formula>NOT(ISERROR(SEARCH("i.O.",X98)))</formula>
    </cfRule>
    <cfRule type="containsText" dxfId="156" priority="16" operator="containsText" text="korrigiert">
      <formula>NOT(ISERROR(SEARCH("korrigiert",X98)))</formula>
    </cfRule>
  </conditionalFormatting>
  <conditionalFormatting sqref="V98">
    <cfRule type="containsText" dxfId="155" priority="9" operator="containsText" text="nicht i.O.">
      <formula>NOT(ISERROR(SEARCH("nicht i.O.",V98)))</formula>
    </cfRule>
    <cfRule type="containsText" dxfId="154" priority="10" operator="containsText" text="in Abklärung">
      <formula>NOT(ISERROR(SEARCH("in Abklärung",V98)))</formula>
    </cfRule>
    <cfRule type="containsText" dxfId="153" priority="11" operator="containsText" text="i.O.">
      <formula>NOT(ISERROR(SEARCH("i.O.",V98)))</formula>
    </cfRule>
    <cfRule type="containsText" dxfId="152" priority="12" operator="containsText" text="korrigiert">
      <formula>NOT(ISERROR(SEARCH("korrigiert",V98)))</formula>
    </cfRule>
  </conditionalFormatting>
  <conditionalFormatting sqref="X100">
    <cfRule type="containsText" dxfId="151" priority="5" operator="containsText" text="nicht i.O.">
      <formula>NOT(ISERROR(SEARCH("nicht i.O.",X100)))</formula>
    </cfRule>
    <cfRule type="containsText" dxfId="150" priority="6" operator="containsText" text="in Abklärung">
      <formula>NOT(ISERROR(SEARCH("in Abklärung",X100)))</formula>
    </cfRule>
    <cfRule type="containsText" dxfId="149" priority="7" operator="containsText" text="i.O.">
      <formula>NOT(ISERROR(SEARCH("i.O.",X100)))</formula>
    </cfRule>
    <cfRule type="containsText" dxfId="148" priority="8" operator="containsText" text="korrigiert">
      <formula>NOT(ISERROR(SEARCH("korrigiert",X100)))</formula>
    </cfRule>
  </conditionalFormatting>
  <conditionalFormatting sqref="V100">
    <cfRule type="containsText" dxfId="147" priority="1" operator="containsText" text="nicht i.O.">
      <formula>NOT(ISERROR(SEARCH("nicht i.O.",V100)))</formula>
    </cfRule>
    <cfRule type="containsText" dxfId="146" priority="2" operator="containsText" text="in Abklärung">
      <formula>NOT(ISERROR(SEARCH("in Abklärung",V100)))</formula>
    </cfRule>
    <cfRule type="containsText" dxfId="145" priority="3" operator="containsText" text="i.O.">
      <formula>NOT(ISERROR(SEARCH("i.O.",V100)))</formula>
    </cfRule>
    <cfRule type="containsText" dxfId="144" priority="4" operator="containsText" text="korrigiert">
      <formula>NOT(ISERROR(SEARCH("korrigiert",V100)))</formula>
    </cfRule>
  </conditionalFormatting>
  <dataValidations count="6">
    <dataValidation type="date" operator="lessThan" allowBlank="1" showInputMessage="1" showErrorMessage="1" sqref="D21" xr:uid="{9834D55F-77F4-43D8-AF36-4F6DFCA02B02}">
      <formula1>44197</formula1>
    </dataValidation>
    <dataValidation type="list" allowBlank="1" showInputMessage="1" showErrorMessage="1" sqref="X16:X17 X13 X101" xr:uid="{34DB372A-8875-4EA3-90A7-9328B14AC4E4}">
      <formula1>"',i.O.,in Abklärung,nicht i.O.,korrigiert"</formula1>
    </dataValidation>
    <dataValidation type="date" operator="greaterThan" allowBlank="1" showInputMessage="1" showErrorMessage="1" sqref="D44:G44" xr:uid="{F22B05EF-19BD-4432-A667-BA48FA57A16D}">
      <formula1>42370</formula1>
    </dataValidation>
    <dataValidation type="date" operator="greaterThan" allowBlank="1" showInputMessage="1" showErrorMessage="1" sqref="D22:G22" xr:uid="{FAA0CEDD-3B7F-4631-B387-5EBABF52380B}">
      <formula1>D21</formula1>
    </dataValidation>
    <dataValidation type="date" operator="lessThan" allowBlank="1" showInputMessage="1" showErrorMessage="1" sqref="E21:G21" xr:uid="{61F40D96-DDAB-4C72-930D-B62ECFD65E9C}">
      <formula1>43101</formula1>
    </dataValidation>
    <dataValidation type="list" allowBlank="1" showInputMessage="1" showErrorMessage="1" sqref="K70:L72" xr:uid="{63C6B53E-DD9B-4857-86FD-150889D0B12B}">
      <formula1>Ausw.KWTyp</formula1>
    </dataValidation>
  </dataValidations>
  <hyperlinks>
    <hyperlink ref="L80:P80" r:id="rId1" display="download" xr:uid="{E1CE3462-A672-44F3-8233-ADBB8286DDEA}"/>
    <hyperlink ref="H66:L66" r:id="rId2" display="download" xr:uid="{1B4D5D0F-04FC-4CAE-8638-9806CD6C9E59}"/>
  </hyperlinks>
  <pageMargins left="0.70866141732283472" right="0.70866141732283472" top="0.78740157480314965" bottom="0.78740157480314965" header="0.31496062992125984" footer="0.31496062992125984"/>
  <pageSetup paperSize="8" scale="67" fitToHeight="0" orientation="landscape" r:id="rId3"/>
  <headerFooter>
    <oddHeader>&amp;LBFE-MP&amp;C &amp;A&amp;R&amp;D</oddHeader>
    <oddFooter>&amp;L&amp;F, &amp;T&amp;RS. &amp;P / &amp;N</oddFooter>
  </headerFooter>
  <drawing r:id="rId4"/>
  <legacyDrawing r:id="rId5"/>
  <controls>
    <mc:AlternateContent xmlns:mc="http://schemas.openxmlformats.org/markup-compatibility/2006">
      <mc:Choice Requires="x14">
        <control shapeId="137218" r:id="rId6" name="CheckBox2">
          <controlPr locked="0" defaultSize="0" autoLine="0" r:id="rId7">
            <anchor moveWithCells="1">
              <from>
                <xdr:col>2</xdr:col>
                <xdr:colOff>247650</xdr:colOff>
                <xdr:row>4</xdr:row>
                <xdr:rowOff>107950</xdr:rowOff>
              </from>
              <to>
                <xdr:col>2</xdr:col>
                <xdr:colOff>400050</xdr:colOff>
                <xdr:row>4</xdr:row>
                <xdr:rowOff>292100</xdr:rowOff>
              </to>
            </anchor>
          </controlPr>
        </control>
      </mc:Choice>
      <mc:Fallback>
        <control shapeId="137218" r:id="rId6" name="CheckBox2"/>
      </mc:Fallback>
    </mc:AlternateContent>
    <mc:AlternateContent xmlns:mc="http://schemas.openxmlformats.org/markup-compatibility/2006">
      <mc:Choice Requires="x14">
        <control shapeId="137217" r:id="rId8" name="CheckBox1">
          <controlPr locked="0" defaultSize="0" autoLine="0" r:id="rId9">
            <anchor moveWithCells="1">
              <from>
                <xdr:col>11</xdr:col>
                <xdr:colOff>304800</xdr:colOff>
                <xdr:row>14</xdr:row>
                <xdr:rowOff>57150</xdr:rowOff>
              </from>
              <to>
                <xdr:col>11</xdr:col>
                <xdr:colOff>476250</xdr:colOff>
                <xdr:row>14</xdr:row>
                <xdr:rowOff>209550</xdr:rowOff>
              </to>
            </anchor>
          </controlPr>
        </control>
      </mc:Choice>
      <mc:Fallback>
        <control shapeId="137217" r:id="rId8" name="CheckBox1"/>
      </mc:Fallback>
    </mc:AlternateContent>
  </controls>
  <extLst>
    <ext xmlns:x14="http://schemas.microsoft.com/office/spreadsheetml/2009/9/main" uri="{CCE6A557-97BC-4b89-ADB6-D9C93CAAB3DF}">
      <x14:dataValidations xmlns:xm="http://schemas.microsoft.com/office/excel/2006/main" count="13">
        <x14:dataValidation type="list" allowBlank="1" showInputMessage="1" showErrorMessage="1" xr:uid="{A97DAE20-56E0-4202-A7BA-0C1FB49BF74B}">
          <x14:formula1>
            <xm:f>Dropdown!$AI$6:$AI$135</xm:f>
          </x14:formula1>
          <xm:sqref>B14</xm:sqref>
        </x14:dataValidation>
        <x14:dataValidation type="list" allowBlank="1" showInputMessage="1" showErrorMessage="1" xr:uid="{33712A66-9F97-4681-8F7A-CDFD5191F927}">
          <x14:formula1>
            <xm:f>OFFSET(Dropdown!$AS$7:$AU$19,0,'Informazioni generali'!$B$4-1,4,1)</xm:f>
          </x14:formula1>
          <xm:sqref>X18:X24 X26 X31:X32 X34:X35 X38:X45 X48:X53 X56:X59 X100 X77:X83 X87 X90:X96 X98 X62:X74</xm:sqref>
        </x14:dataValidation>
        <x14:dataValidation type="list" allowBlank="1" showInputMessage="1" showErrorMessage="1" xr:uid="{C68916EE-B785-449C-AB9F-116E9F5573B1}">
          <x14:formula1>
            <xm:f>OFFSET(Dropdown!$AP$7:$AR$19,0,'Informazioni generali'!$B$4-1,3,1)</xm:f>
          </x14:formula1>
          <xm:sqref>V13:V15 V18:V24 V26 V31:V32 V34:V35 V38:V45 V48:V53 V56:V59 V100 V77:V83 V87 V90:V96 V98 V62:V74</xm:sqref>
        </x14:dataValidation>
        <x14:dataValidation type="list" allowBlank="1" showInputMessage="1" showErrorMessage="1" xr:uid="{C11CB289-B806-4F41-BB05-BE7C0540D785}">
          <x14:formula1>
            <xm:f>OFFSET(Dropdown!$P$7:$R$10,0,'Informazioni generali'!$B$4-1,4,1)</xm:f>
          </x14:formula1>
          <xm:sqref>D77</xm:sqref>
        </x14:dataValidation>
        <x14:dataValidation type="list" allowBlank="1" showInputMessage="1" showErrorMessage="1" xr:uid="{D6A0B548-38F7-469E-A0E9-66BBF56572BD}">
          <x14:formula1>
            <xm:f>OFFSET(Dropdown!$D$7:$F$8,0,'Informazioni generali'!$B$4-1,2,1)</xm:f>
          </x14:formula1>
          <xm:sqref>H50:Q50 H56:Q56</xm:sqref>
        </x14:dataValidation>
        <x14:dataValidation type="list" allowBlank="1" showInputMessage="1" showErrorMessage="1" xr:uid="{0A51057A-5FAA-4BD5-859E-59F9A84690B7}">
          <x14:formula1>
            <xm:f>OFFSET(Dropdown!$M$7:$O$11,0,'Informazioni generali'!$B$4-1,5,1)</xm:f>
          </x14:formula1>
          <xm:sqref>D45</xm:sqref>
        </x14:dataValidation>
        <x14:dataValidation type="list" allowBlank="1" showInputMessage="1" showErrorMessage="1" xr:uid="{BB97E787-42FC-4D9A-85A3-F0BB636644C1}">
          <x14:formula1>
            <xm:f>OFFSET(Dropdown!$A$7:$C$9,0,'Informazioni generali'!$B$4-1,3,1)</xm:f>
          </x14:formula1>
          <xm:sqref>D42</xm:sqref>
        </x14:dataValidation>
        <x14:dataValidation type="list" allowBlank="1" showInputMessage="1" showErrorMessage="1" xr:uid="{8044906C-D08E-40D2-B7AC-9D65F9791E50}">
          <x14:formula1>
            <xm:f>OFFSET(Dropdown!$G$7:$I$11,0,'Informazioni generali'!$B$4-1,5,1)</xm:f>
          </x14:formula1>
          <xm:sqref>D20</xm:sqref>
        </x14:dataValidation>
        <x14:dataValidation type="list" allowBlank="1" showInputMessage="1" showErrorMessage="1" xr:uid="{46C2AC4F-8086-40C1-B79F-68BBCD530C61}">
          <x14:formula1>
            <xm:f>Dropdown!$AP$7:$AP$9</xm:f>
          </x14:formula1>
          <xm:sqref>V84:V86 V33 V54:V55 V36:V37 V25 V27:V30 V97 V99 V101:V102</xm:sqref>
        </x14:dataValidation>
        <x14:dataValidation type="list" allowBlank="1" showInputMessage="1" showErrorMessage="1" xr:uid="{ED3B68AE-D510-4F36-AECC-C152B5E11464}">
          <x14:formula1>
            <xm:f>Dropdown!$P$7:$P$10</xm:f>
          </x14:formula1>
          <xm:sqref>E77:K77</xm:sqref>
        </x14:dataValidation>
        <x14:dataValidation type="list" allowBlank="1" showInputMessage="1" showErrorMessage="1" xr:uid="{4C0D0AB2-0F9A-4DB7-8508-A53644F45847}">
          <x14:formula1>
            <xm:f>Dropdown!$G$7:$G$11</xm:f>
          </x14:formula1>
          <xm:sqref>E20:G20</xm:sqref>
        </x14:dataValidation>
        <x14:dataValidation type="list" allowBlank="1" showInputMessage="1" showErrorMessage="1" xr:uid="{C1B28E1F-075F-46E8-940D-2667DD99A1B6}">
          <x14:formula1>
            <xm:f>Dropdown!$A$7:$A$9</xm:f>
          </x14:formula1>
          <xm:sqref>E42:G42</xm:sqref>
        </x14:dataValidation>
        <x14:dataValidation type="list" allowBlank="1" showInputMessage="1" showErrorMessage="1" xr:uid="{10CB0A1A-254E-4F03-98A9-ABAAA0414507}">
          <x14:formula1>
            <xm:f>Dropdown!$M$7:$M$11</xm:f>
          </x14:formula1>
          <xm:sqref>E45:G45</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965C5-91E8-4C2B-8E3A-2345B3CDED90}">
  <sheetPr codeName="Tabelle19">
    <tabColor theme="7" tint="0.39997558519241921"/>
    <pageSetUpPr fitToPage="1"/>
  </sheetPr>
  <dimension ref="A1:AC131"/>
  <sheetViews>
    <sheetView zoomScale="85" zoomScaleNormal="85" workbookViewId="0">
      <selection activeCell="M13" sqref="M13:U15"/>
    </sheetView>
  </sheetViews>
  <sheetFormatPr baseColWidth="10" defaultColWidth="11.453125" defaultRowHeight="12.5" outlineLevelCol="1" x14ac:dyDescent="0.25"/>
  <cols>
    <col min="1" max="1" width="11" customWidth="1"/>
    <col min="2" max="2" width="40.54296875" style="23" customWidth="1"/>
    <col min="3" max="3" width="10.54296875" style="23" customWidth="1"/>
    <col min="4" max="4" width="18.54296875" style="23" customWidth="1"/>
    <col min="5" max="7" width="18.54296875" style="23" hidden="1" customWidth="1"/>
    <col min="8" max="9" width="13.26953125" style="23" customWidth="1"/>
    <col min="10" max="10" width="13.453125" customWidth="1"/>
    <col min="11" max="11" width="13.54296875" customWidth="1"/>
    <col min="12" max="14" width="11.7265625" customWidth="1"/>
    <col min="15" max="15" width="13" customWidth="1"/>
    <col min="16" max="17" width="11.7265625" customWidth="1"/>
    <col min="18" max="18" width="12.54296875" customWidth="1"/>
    <col min="19" max="19" width="14.7265625" customWidth="1"/>
    <col min="20" max="20" width="11.54296875" customWidth="1"/>
    <col min="21" max="21" width="16.453125" customWidth="1"/>
    <col min="22" max="23" width="16.453125" hidden="1" customWidth="1" outlineLevel="1"/>
    <col min="24" max="24" width="11.453125" hidden="1" customWidth="1" outlineLevel="1"/>
    <col min="25" max="25" width="23.54296875" hidden="1" customWidth="1" outlineLevel="1"/>
    <col min="26" max="26" width="5.54296875" customWidth="1" collapsed="1"/>
    <col min="27" max="27" width="8.54296875" hidden="1" customWidth="1"/>
  </cols>
  <sheetData>
    <row r="1" spans="1:29" ht="20" x14ac:dyDescent="0.4">
      <c r="A1" s="441" t="str">
        <f ca="1">IF(B14=Dropdown!$AI$6,A2,VLOOKUP(B14,Dropdown!$AI$6:$AI$136,1,FALSE))</f>
        <v>IE10</v>
      </c>
      <c r="B1" s="442"/>
      <c r="C1" s="443"/>
      <c r="D1" s="443"/>
      <c r="E1" s="442"/>
      <c r="F1" s="442"/>
      <c r="G1" s="442"/>
      <c r="H1" s="442"/>
      <c r="I1" s="442"/>
      <c r="J1" s="49"/>
      <c r="K1" s="49"/>
      <c r="L1" s="49"/>
      <c r="M1" s="49"/>
      <c r="N1" s="49"/>
      <c r="O1" s="49"/>
      <c r="P1" s="49"/>
      <c r="Q1" s="49"/>
      <c r="R1" s="49"/>
      <c r="S1" s="49"/>
      <c r="T1" s="49"/>
      <c r="U1" s="49"/>
      <c r="V1" s="49"/>
      <c r="W1" s="49"/>
      <c r="X1" s="49"/>
      <c r="Y1" s="49"/>
    </row>
    <row r="2" spans="1:29" ht="15.5" x14ac:dyDescent="0.35">
      <c r="A2" s="290" t="str">
        <f ca="1">IF(D17="",IF(B14=Dropdown!$AI$6,CONCATENATE(OFFSET(Sprachen!A369,0,'Informazioni generali'!$B$4-1,1,1),_xlfn.SHEET()-9),VLOOKUP($B$14,Dropdown!$AI$6:$AJ$136,2,FALSE)),D17)</f>
        <v>IE10</v>
      </c>
      <c r="B2" s="23" t="str">
        <f ca="1">CONCATENATE(Richiedente!$A$4,": ",Richiedente!$B$4)</f>
        <v>N. domanda: MP.25.xxx</v>
      </c>
      <c r="C2" s="444"/>
      <c r="D2"/>
      <c r="E2" s="445"/>
      <c r="F2" s="445"/>
      <c r="G2" s="445"/>
      <c r="H2" s="27"/>
      <c r="I2"/>
      <c r="J2" s="27"/>
      <c r="K2" s="27"/>
      <c r="L2" s="27"/>
      <c r="M2" s="27"/>
      <c r="N2" s="27"/>
      <c r="O2" s="27"/>
      <c r="P2" s="27"/>
      <c r="Q2" s="445"/>
      <c r="R2" s="27"/>
      <c r="U2" s="65"/>
      <c r="V2" s="65"/>
      <c r="W2" s="65"/>
    </row>
    <row r="3" spans="1:29" ht="15.5" x14ac:dyDescent="0.35">
      <c r="A3" s="290"/>
      <c r="B3" s="444"/>
      <c r="C3" s="444"/>
      <c r="D3"/>
      <c r="E3" s="445"/>
      <c r="F3" s="445"/>
      <c r="G3" s="445"/>
      <c r="H3" s="27"/>
      <c r="I3" s="446"/>
      <c r="J3" s="27"/>
      <c r="K3" s="27"/>
      <c r="L3" s="27"/>
      <c r="M3" s="27"/>
      <c r="N3" s="27"/>
      <c r="O3" s="27"/>
      <c r="P3" s="27"/>
      <c r="Q3" s="445"/>
      <c r="R3" s="27"/>
      <c r="U3" s="65"/>
      <c r="V3" s="65"/>
      <c r="W3" s="65"/>
    </row>
    <row r="4" spans="1:29" ht="18" x14ac:dyDescent="0.35">
      <c r="A4" s="447" t="str">
        <f ca="1">OFFSET(Sprachen!A351,0,'Informazioni generali'!$B$4-1,1,1)</f>
        <v>Procura e autorizzazione al rilascio di informazioni</v>
      </c>
      <c r="B4"/>
      <c r="C4" s="448"/>
      <c r="D4"/>
      <c r="E4" s="139"/>
      <c r="F4"/>
      <c r="G4" s="142"/>
      <c r="H4"/>
      <c r="I4"/>
    </row>
    <row r="5" spans="1:29" ht="30.75" customHeight="1" x14ac:dyDescent="0.25">
      <c r="B5" s="449" t="str">
        <f ca="1">OFFSET(Sprachen!A352,0,'Informazioni generali'!$B$4-1,1,1)</f>
        <v>Il richiedente è rappresentante di una centrale elettrica</v>
      </c>
      <c r="C5" s="439"/>
      <c r="D5" s="343" t="s">
        <v>1607</v>
      </c>
      <c r="E5"/>
      <c r="F5"/>
      <c r="G5"/>
      <c r="H5" s="666" t="str">
        <f ca="1">OFFSET(Sprachen!A356,0,'Informazioni generali'!$B$4-1,1,1)</f>
        <v xml:space="preserve">Se il richiedente non è la persona autorizzata della centrale, ma ha è coinvolto nella centrale, si prega di non barrare la casella nella cella C5. I dati specifi della centrale elettrica sono automaticamente ripresi dal rappresentante della centrale durante l'analisi della domanda. </v>
      </c>
      <c r="I5" s="666"/>
      <c r="J5" s="666"/>
      <c r="K5" s="666"/>
      <c r="L5" s="666"/>
      <c r="M5" s="666"/>
      <c r="N5" s="666"/>
      <c r="O5" s="666"/>
      <c r="P5" s="666"/>
      <c r="Q5" s="666"/>
      <c r="R5" s="666"/>
      <c r="S5" s="666"/>
      <c r="T5" s="666"/>
      <c r="U5" s="666"/>
    </row>
    <row r="6" spans="1:29" ht="18" customHeight="1" x14ac:dyDescent="0.25">
      <c r="B6" s="664" t="str">
        <f ca="1">OFFSET(Sprachen!A353,0,'Informazioni generali'!$B$4-1,1,1)</f>
        <v>Persona autorizzata a fornire informazioni su questa KW</v>
      </c>
      <c r="C6" s="664"/>
      <c r="D6" s="667" t="str">
        <f ca="1">OFFSET(Sprachen!A357,0,'Informazioni generali'!$B$4-1,1,1)</f>
        <v>Nome</v>
      </c>
      <c r="E6"/>
      <c r="F6"/>
      <c r="G6"/>
      <c r="H6" s="586"/>
      <c r="I6" s="586"/>
      <c r="J6" s="586"/>
      <c r="K6" s="585" t="str">
        <f ca="1">OFFSET(Sprachen!A358,0,'Informazioni generali'!$B$4-1,1,1)</f>
        <v>Organizzazione</v>
      </c>
      <c r="L6" s="586"/>
      <c r="M6" s="586"/>
      <c r="N6" s="586"/>
      <c r="O6" s="585" t="str">
        <f ca="1">OFFSET(Sprachen!A359,0,'Informazioni generali'!$B$4-1,1,1)</f>
        <v>Indirizzo e-mail</v>
      </c>
      <c r="P6" s="586"/>
      <c r="Q6" s="586"/>
      <c r="R6" s="586"/>
      <c r="S6" s="585" t="str">
        <f ca="1">OFFSET(Sprachen!A360,0,'Informazioni generali'!$B$4-1,1,1)</f>
        <v>N. di telefono fisso</v>
      </c>
      <c r="T6" s="586"/>
      <c r="U6" s="586"/>
    </row>
    <row r="7" spans="1:29" ht="17.25" customHeight="1" x14ac:dyDescent="0.25">
      <c r="B7" s="664" t="str">
        <f ca="1">OFFSET(Sprachen!A354,0,'Informazioni generali'!$B$4-1,1,1)</f>
        <v>Persona delegata avente diritto all'informazione</v>
      </c>
      <c r="C7" s="664"/>
      <c r="D7" s="667"/>
      <c r="E7"/>
      <c r="F7"/>
      <c r="G7"/>
      <c r="H7" s="586"/>
      <c r="I7" s="586"/>
      <c r="J7" s="586"/>
      <c r="K7" s="585"/>
      <c r="L7" s="586"/>
      <c r="M7" s="586"/>
      <c r="N7" s="586"/>
      <c r="O7" s="585"/>
      <c r="P7" s="586"/>
      <c r="Q7" s="586"/>
      <c r="R7" s="586"/>
      <c r="S7" s="585"/>
      <c r="T7" s="586"/>
      <c r="U7" s="586"/>
      <c r="V7" s="55"/>
      <c r="Y7" s="55"/>
      <c r="Z7" s="55"/>
      <c r="AA7" s="55"/>
      <c r="AC7" s="97"/>
    </row>
    <row r="8" spans="1:29" ht="39" hidden="1" customHeight="1" x14ac:dyDescent="0.25">
      <c r="B8" s="570" t="str">
        <f ca="1">OFFSET(Sprachen!A355,0,'Informazioni generali'!$B$4-1,1,1)</f>
        <v>Per l'esame della domanda, l'UFE può prendere in consegna i dati e le informazioni del rappresentante autorizzato della centrale:</v>
      </c>
      <c r="C8" s="572"/>
      <c r="D8" s="207" t="str">
        <f ca="1">OFFSET(Sprachen!A361,0,'Informazioni generali'!$B$4-1,1,1)</f>
        <v>N. domanda</v>
      </c>
      <c r="E8" s="44"/>
      <c r="F8" s="44"/>
      <c r="G8" s="44"/>
      <c r="H8" s="665"/>
      <c r="I8" s="665"/>
      <c r="J8" s="665"/>
      <c r="K8" s="207" t="str">
        <f ca="1">OFFSET(Sprachen!A362,0,'Informazioni generali'!$B$4-1,1,1)</f>
        <v>Data</v>
      </c>
      <c r="L8" s="665"/>
      <c r="M8" s="665"/>
      <c r="N8" s="665"/>
    </row>
    <row r="9" spans="1:29" x14ac:dyDescent="0.25">
      <c r="B9"/>
      <c r="C9"/>
      <c r="D9"/>
      <c r="E9"/>
      <c r="F9"/>
      <c r="G9"/>
      <c r="H9"/>
      <c r="I9"/>
    </row>
    <row r="10" spans="1:29" ht="18" x14ac:dyDescent="0.25">
      <c r="A10" s="447" t="str">
        <f ca="1">OFFSET(Sprachen!A363,0,'Informazioni generali'!$B$4-1,1,1)</f>
        <v>A. Dati inerenti all'impianto e alle centrali</v>
      </c>
      <c r="Y10" s="55"/>
      <c r="Z10" s="55"/>
      <c r="AA10" s="55"/>
      <c r="AC10" s="97"/>
    </row>
    <row r="11" spans="1:29" ht="15.5" x14ac:dyDescent="0.35">
      <c r="A11" s="450"/>
      <c r="B11" s="450"/>
      <c r="C11" s="450"/>
      <c r="D11" s="450"/>
      <c r="E11" s="450"/>
      <c r="F11" s="450"/>
      <c r="G11" s="450"/>
      <c r="H11" s="450"/>
      <c r="I11" s="450"/>
      <c r="J11" s="450"/>
      <c r="K11" s="450"/>
      <c r="L11" s="450"/>
      <c r="M11" s="450"/>
      <c r="N11" s="450"/>
      <c r="O11" s="450"/>
      <c r="P11" s="450"/>
      <c r="Q11" s="450"/>
      <c r="R11" s="450"/>
      <c r="S11" s="450"/>
      <c r="T11" s="450"/>
      <c r="U11" s="450"/>
      <c r="V11" s="450"/>
      <c r="W11" s="450"/>
      <c r="X11" s="450"/>
      <c r="Y11" s="450"/>
    </row>
    <row r="12" spans="1:29" ht="26" x14ac:dyDescent="0.25">
      <c r="A12" s="451" t="str">
        <f ca="1">OFFSET(Sprachen!A364,0,'Informazioni generali'!$B$4-1,1,1)</f>
        <v>Codice</v>
      </c>
      <c r="B12" s="653" t="str">
        <f ca="1">OFFSET(Sprachen!A365,0,'Informazioni generali'!$B$4-1,1,1)</f>
        <v>A1. Dati dell'impianto</v>
      </c>
      <c r="C12" s="654"/>
      <c r="D12" s="655"/>
      <c r="E12" s="641" t="s">
        <v>416</v>
      </c>
      <c r="F12" s="642"/>
      <c r="G12" s="643"/>
      <c r="H12" s="682" t="str">
        <f ca="1">OFFSET(Sprachen!A366,0,'Informazioni generali'!$B$4-1,1,1)</f>
        <v>Commenti UFE</v>
      </c>
      <c r="I12" s="683"/>
      <c r="J12" s="683"/>
      <c r="K12" s="683"/>
      <c r="L12" s="684"/>
      <c r="M12" s="648" t="str">
        <f ca="1">OFFSET(Sprachen!A367,0,'Informazioni generali'!$B$4-1,1,1)</f>
        <v>Commenti richiedente</v>
      </c>
      <c r="N12" s="648"/>
      <c r="O12" s="648"/>
      <c r="P12" s="648"/>
      <c r="Q12" s="648"/>
      <c r="R12" s="648"/>
      <c r="S12" s="648"/>
      <c r="T12" s="648"/>
      <c r="U12" s="648"/>
      <c r="V12" s="454" t="str">
        <f ca="1">OFFSET(Sprachen!A511,0,'Informazioni generali'!$B$4-1,1,1)</f>
        <v>Esame plausiblità</v>
      </c>
      <c r="W12" s="455" t="str">
        <f ca="1">OFFSET(Sprachen!A512,0,'Informazioni generali'!$B$4-1,1,1)</f>
        <v>Osservazioni plausibilità</v>
      </c>
      <c r="X12" s="454" t="str">
        <f ca="1">OFFSET(Sprachen!A513,0,'Informazioni generali'!$B$4-1,1,1)</f>
        <v>Esame materiale</v>
      </c>
      <c r="Y12" s="455" t="str">
        <f ca="1">OFFSET(Sprachen!A514,0,'Informazioni generali'!$B$4-1,1,1)</f>
        <v>Commenti esame materiale</v>
      </c>
    </row>
    <row r="13" spans="1:29" ht="20" x14ac:dyDescent="0.25">
      <c r="A13" s="719" t="str">
        <f ca="1">CONCATENATE($A$2," / ",AA14)</f>
        <v>IE10 / 1</v>
      </c>
      <c r="B13" s="457" t="str">
        <f ca="1">OFFSET(Sprachen!A368,0,'Informazioni generali'!$B$4-1,1,1)</f>
        <v>Nome dell'impianto</v>
      </c>
      <c r="C13" s="592"/>
      <c r="D13" s="723" t="str">
        <f ca="1">A2</f>
        <v>IE10</v>
      </c>
      <c r="E13" s="458"/>
      <c r="F13" s="458"/>
      <c r="G13" s="458"/>
      <c r="H13" s="726" t="str">
        <f ca="1">OFFSET(Sprachen!A477,0,'Informazioni generali'!$B$4-1,1,1)</f>
        <v>Si prega dapprima di inserire la produzione di energia nel foglio di calcolo E_prod_Eingabe per questa centrale elettrica! Se il richiedente non è rappresentante della centrale, i dati vengono automaticamente acquisiti dalla centrale elettrica del rappresentante durante la revisione della domanda. Il richiedente deve solo riempire i campi ridotti. Le cifre chiave che finiscono in -G devono essere riprese dal rappresentante della centrale. La capacità lorda è decisiva per il MP, per cui le centrale con una capacità installata di 10 MW o più possono apparire nella lista.</v>
      </c>
      <c r="I13" s="727"/>
      <c r="J13" s="727"/>
      <c r="K13" s="727"/>
      <c r="L13" s="728"/>
      <c r="M13" s="660"/>
      <c r="N13" s="661"/>
      <c r="O13" s="661"/>
      <c r="P13" s="661"/>
      <c r="Q13" s="661"/>
      <c r="R13" s="661"/>
      <c r="S13" s="661"/>
      <c r="T13" s="661"/>
      <c r="U13" s="662"/>
      <c r="V13" s="737"/>
      <c r="W13" s="619"/>
      <c r="X13" s="594" t="s">
        <v>179</v>
      </c>
      <c r="Y13" s="619"/>
    </row>
    <row r="14" spans="1:29" ht="117" customHeight="1" x14ac:dyDescent="0.25">
      <c r="A14" s="720"/>
      <c r="B14" s="381" t="s">
        <v>964</v>
      </c>
      <c r="C14" s="722"/>
      <c r="D14" s="724"/>
      <c r="E14" s="404" t="s">
        <v>1612</v>
      </c>
      <c r="F14" s="404" t="s">
        <v>424</v>
      </c>
      <c r="G14" s="404" t="s">
        <v>417</v>
      </c>
      <c r="H14" s="729"/>
      <c r="I14" s="618"/>
      <c r="J14" s="618"/>
      <c r="K14" s="618"/>
      <c r="L14" s="730"/>
      <c r="M14" s="731"/>
      <c r="N14" s="732"/>
      <c r="O14" s="732"/>
      <c r="P14" s="732"/>
      <c r="Q14" s="732"/>
      <c r="R14" s="732"/>
      <c r="S14" s="732"/>
      <c r="T14" s="732"/>
      <c r="U14" s="733"/>
      <c r="V14" s="738"/>
      <c r="W14" s="710"/>
      <c r="X14" s="712"/>
      <c r="Y14" s="710"/>
      <c r="AA14">
        <v>1</v>
      </c>
    </row>
    <row r="15" spans="1:29" ht="21.75" customHeight="1" x14ac:dyDescent="0.25">
      <c r="A15" s="721"/>
      <c r="B15" s="293"/>
      <c r="C15" s="593"/>
      <c r="D15" s="725"/>
      <c r="E15" s="404"/>
      <c r="F15" s="404"/>
      <c r="G15" s="404"/>
      <c r="H15" s="694" t="str">
        <f ca="1">OFFSET(Sprachen!A478,0,'Informazioni generali'!$B$4-1,1,1)</f>
        <v>Se la KW non è disponibile nella lista, si prega di spuntare:</v>
      </c>
      <c r="I15" s="695"/>
      <c r="J15" s="695"/>
      <c r="K15" s="695"/>
      <c r="L15" s="440"/>
      <c r="M15" s="734"/>
      <c r="N15" s="735"/>
      <c r="O15" s="735"/>
      <c r="P15" s="735"/>
      <c r="Q15" s="735"/>
      <c r="R15" s="735"/>
      <c r="S15" s="735"/>
      <c r="T15" s="735"/>
      <c r="U15" s="736"/>
      <c r="V15" s="739"/>
      <c r="W15" s="711"/>
      <c r="X15" s="595"/>
      <c r="Y15" s="711"/>
    </row>
    <row r="16" spans="1:29" ht="38.15" hidden="1" customHeight="1" x14ac:dyDescent="0.25">
      <c r="A16" s="459" t="str">
        <f ca="1">CONCATENATE($A$2," / ",AA16)</f>
        <v>IE10 / 1-G1</v>
      </c>
      <c r="B16" s="649" t="str">
        <f ca="1">OFFSET(Sprachen!A370,0,'Informazioni generali'!$B$4-1,1,1)</f>
        <v>Nome dell'impianto (il richiedente deve specificare, se non è nell'elenco)</v>
      </c>
      <c r="C16" s="649"/>
      <c r="D16" s="384"/>
      <c r="E16" s="344"/>
      <c r="F16" s="344"/>
      <c r="G16" s="344"/>
      <c r="H16" s="697" t="str">
        <f ca="1">OFFSET(Sprachen!A479,0,'Informazioni generali'!$B$4-1,1,1)</f>
        <v>Inserire solo se la centrale elettrica non è nella lista</v>
      </c>
      <c r="I16" s="697"/>
      <c r="J16" s="697"/>
      <c r="K16" s="697"/>
      <c r="L16" s="698"/>
      <c r="M16" s="701"/>
      <c r="N16" s="701"/>
      <c r="O16" s="701"/>
      <c r="P16" s="701"/>
      <c r="Q16" s="701"/>
      <c r="R16" s="701"/>
      <c r="S16" s="701"/>
      <c r="T16" s="701"/>
      <c r="U16" s="702"/>
      <c r="V16" s="438"/>
      <c r="W16" s="437"/>
      <c r="X16" s="438"/>
      <c r="Y16" s="159"/>
      <c r="AA16" s="461" t="s">
        <v>523</v>
      </c>
    </row>
    <row r="17" spans="1:27" ht="44.15" hidden="1" customHeight="1" x14ac:dyDescent="0.25">
      <c r="A17" s="462" t="str">
        <f ca="1">CONCATENATE($A$2," / ",AA17)</f>
        <v>IE10 / 1-G2</v>
      </c>
      <c r="B17" s="649" t="str">
        <f ca="1">OFFSET(Sprachen!A371,0,'Informazioni generali'!$B$4-1,1,1)</f>
        <v>Abbreviazione proposta (il richiedente deve specificare, se non è nell'elenco)</v>
      </c>
      <c r="C17" s="649"/>
      <c r="D17" s="385"/>
      <c r="E17" s="345"/>
      <c r="F17" s="345"/>
      <c r="G17" s="345"/>
      <c r="H17" s="699" t="str">
        <f ca="1">OFFSET(Sprachen!A480,0,'Informazioni generali'!$B$4-1,1,1)</f>
        <v xml:space="preserve">Si prega di inserire solo se la centrale non è inclusa nella lista. Impostare di nuovo la selezione su "Please select" in modo da adottare l'abbreviazione suggerita. </v>
      </c>
      <c r="I17" s="699"/>
      <c r="J17" s="699"/>
      <c r="K17" s="699"/>
      <c r="L17" s="700"/>
      <c r="M17" s="703"/>
      <c r="N17" s="703"/>
      <c r="O17" s="703"/>
      <c r="P17" s="703"/>
      <c r="Q17" s="703"/>
      <c r="R17" s="703"/>
      <c r="S17" s="703"/>
      <c r="T17" s="703"/>
      <c r="U17" s="704"/>
      <c r="V17" s="346"/>
      <c r="W17" s="207"/>
      <c r="X17" s="346"/>
      <c r="Y17" s="44"/>
      <c r="AA17" s="463" t="s">
        <v>524</v>
      </c>
    </row>
    <row r="18" spans="1:27" x14ac:dyDescent="0.25">
      <c r="A18" s="464" t="str">
        <f t="shared" ref="A18:A45" ca="1" si="0">CONCATENATE($A$2," / ",AA18)</f>
        <v>IE10 / 2</v>
      </c>
      <c r="B18" s="159" t="str">
        <f ca="1">OFFSET(Sprachen!A372,0,'Informazioni generali'!$B$4-1,1,1)</f>
        <v>Comune di ubicazione</v>
      </c>
      <c r="C18" s="465"/>
      <c r="D18" s="347"/>
      <c r="E18" s="466"/>
      <c r="F18" s="466"/>
      <c r="G18" s="466"/>
      <c r="H18" s="652"/>
      <c r="I18" s="652"/>
      <c r="J18" s="652"/>
      <c r="K18" s="652"/>
      <c r="L18" s="652"/>
      <c r="M18" s="679"/>
      <c r="N18" s="679"/>
      <c r="O18" s="679"/>
      <c r="P18" s="679"/>
      <c r="Q18" s="679"/>
      <c r="R18" s="679"/>
      <c r="S18" s="679"/>
      <c r="T18" s="679"/>
      <c r="U18" s="679"/>
      <c r="V18" s="346"/>
      <c r="W18" s="207"/>
      <c r="X18" s="346" t="s">
        <v>179</v>
      </c>
      <c r="Y18" s="44"/>
      <c r="AA18">
        <f>+AA14+1</f>
        <v>2</v>
      </c>
    </row>
    <row r="19" spans="1:27" x14ac:dyDescent="0.25">
      <c r="A19" s="464" t="str">
        <f t="shared" ca="1" si="0"/>
        <v>IE10 / 3</v>
      </c>
      <c r="B19" s="159" t="str">
        <f ca="1">OFFSET(Sprachen!A373,0,'Informazioni generali'!$B$4-1,1,1)</f>
        <v>Cantone di ubicazione</v>
      </c>
      <c r="C19" s="467"/>
      <c r="D19" s="113"/>
      <c r="E19" s="468"/>
      <c r="F19" s="468"/>
      <c r="G19" s="468"/>
      <c r="H19" s="646"/>
      <c r="I19" s="646"/>
      <c r="J19" s="646"/>
      <c r="K19" s="646"/>
      <c r="L19" s="646"/>
      <c r="M19" s="679"/>
      <c r="N19" s="679"/>
      <c r="O19" s="679"/>
      <c r="P19" s="679"/>
      <c r="Q19" s="679"/>
      <c r="R19" s="679"/>
      <c r="S19" s="679"/>
      <c r="T19" s="679"/>
      <c r="U19" s="679"/>
      <c r="V19" s="346"/>
      <c r="W19" s="207"/>
      <c r="X19" s="346" t="s">
        <v>179</v>
      </c>
      <c r="Y19" s="44"/>
      <c r="AA19">
        <f t="shared" ref="AA19:AA45" si="1">+AA18+1</f>
        <v>3</v>
      </c>
    </row>
    <row r="20" spans="1:27" ht="46.5" customHeight="1" x14ac:dyDescent="0.25">
      <c r="A20" s="464" t="str">
        <f t="shared" ca="1" si="0"/>
        <v>IE10 / 4</v>
      </c>
      <c r="B20" s="465" t="str">
        <f ca="1">OFFSET(Sprachen!A374,0,'Informazioni generali'!$B$4-1,1,1)</f>
        <v>Diritto di utilizzazione</v>
      </c>
      <c r="C20" s="467"/>
      <c r="D20" s="113"/>
      <c r="E20" s="468"/>
      <c r="F20" s="468"/>
      <c r="G20" s="468"/>
      <c r="H20" s="690" t="str">
        <f ca="1">OFFSET(Sprachen!A481,0,'Informazioni generali'!$B$4-1,1,1)</f>
        <v>Allegare alla domanda contratto che attesta il diritto di utilizzazione.
Qualora né concessione né diritto acquisito, specificare nei commenti.</v>
      </c>
      <c r="I20" s="690"/>
      <c r="J20" s="690"/>
      <c r="K20" s="690"/>
      <c r="L20" s="690"/>
      <c r="M20" s="679"/>
      <c r="N20" s="679"/>
      <c r="O20" s="679"/>
      <c r="P20" s="679"/>
      <c r="Q20" s="679"/>
      <c r="R20" s="679"/>
      <c r="S20" s="679"/>
      <c r="T20" s="679"/>
      <c r="U20" s="679"/>
      <c r="V20" s="346"/>
      <c r="W20" s="207"/>
      <c r="X20" s="346" t="s">
        <v>179</v>
      </c>
      <c r="Y20" s="44"/>
      <c r="AA20">
        <f t="shared" si="1"/>
        <v>4</v>
      </c>
    </row>
    <row r="21" spans="1:27" ht="12.75" customHeight="1" x14ac:dyDescent="0.25">
      <c r="A21" s="464" t="str">
        <f t="shared" ca="1" si="0"/>
        <v>IE10 / 5</v>
      </c>
      <c r="B21" s="159" t="str">
        <f ca="1">OFFSET(Sprachen!A375,0,'Informazioni generali'!$B$4-1,1,1)</f>
        <v>Data inizio diritto di utilizzazione</v>
      </c>
      <c r="C21" s="467" t="s">
        <v>45</v>
      </c>
      <c r="D21" s="348"/>
      <c r="E21" s="469"/>
      <c r="F21" s="469"/>
      <c r="G21" s="469"/>
      <c r="H21" s="691" t="str">
        <f ca="1">OFFSET(Sprachen!A482,0,'Informazioni generali'!$B$4-1,1,1)</f>
        <v>Al più presto alla fine in caso di differenze specifiche delle centrali.</v>
      </c>
      <c r="I21" s="692"/>
      <c r="J21" s="692"/>
      <c r="K21" s="692"/>
      <c r="L21" s="693"/>
      <c r="M21" s="679"/>
      <c r="N21" s="679"/>
      <c r="O21" s="679"/>
      <c r="P21" s="679"/>
      <c r="Q21" s="679"/>
      <c r="R21" s="679"/>
      <c r="S21" s="679"/>
      <c r="T21" s="679"/>
      <c r="U21" s="679"/>
      <c r="V21" s="346"/>
      <c r="W21" s="207"/>
      <c r="X21" s="346" t="s">
        <v>179</v>
      </c>
      <c r="Y21" s="44"/>
      <c r="AA21">
        <f t="shared" si="1"/>
        <v>5</v>
      </c>
    </row>
    <row r="22" spans="1:27" ht="12.75" customHeight="1" x14ac:dyDescent="0.25">
      <c r="A22" s="464" t="str">
        <f t="shared" ca="1" si="0"/>
        <v>IE10 / 6</v>
      </c>
      <c r="B22" s="159" t="str">
        <f ca="1">OFFSET(Sprachen!A376,0,'Informazioni generali'!$B$4-1,1,1)</f>
        <v>Fine del diritto di utilizzazione</v>
      </c>
      <c r="C22" s="467" t="s">
        <v>45</v>
      </c>
      <c r="D22" s="348"/>
      <c r="E22" s="469"/>
      <c r="F22" s="469"/>
      <c r="G22" s="469"/>
      <c r="H22" s="694"/>
      <c r="I22" s="695"/>
      <c r="J22" s="695"/>
      <c r="K22" s="695"/>
      <c r="L22" s="696"/>
      <c r="M22" s="679"/>
      <c r="N22" s="679"/>
      <c r="O22" s="679"/>
      <c r="P22" s="679"/>
      <c r="Q22" s="679"/>
      <c r="R22" s="679"/>
      <c r="S22" s="679"/>
      <c r="T22" s="679"/>
      <c r="U22" s="679"/>
      <c r="V22" s="346"/>
      <c r="W22" s="207"/>
      <c r="X22" s="346" t="s">
        <v>179</v>
      </c>
      <c r="Y22" s="44" t="s">
        <v>586</v>
      </c>
      <c r="AA22">
        <f t="shared" si="1"/>
        <v>6</v>
      </c>
    </row>
    <row r="23" spans="1:27" x14ac:dyDescent="0.25">
      <c r="A23" s="464" t="str">
        <f t="shared" ca="1" si="0"/>
        <v>IE10 / 7</v>
      </c>
      <c r="B23" s="159" t="str">
        <f ca="1">OFFSET(Sprachen!A377,0,'Informazioni generali'!$B$4-1,1,1)</f>
        <v>Numero di centrali</v>
      </c>
      <c r="C23" s="467" t="s">
        <v>46</v>
      </c>
      <c r="D23" s="425"/>
      <c r="E23" s="245"/>
      <c r="F23" s="245"/>
      <c r="G23" s="245"/>
      <c r="H23" s="646"/>
      <c r="I23" s="646"/>
      <c r="J23" s="646"/>
      <c r="K23" s="646"/>
      <c r="L23" s="646"/>
      <c r="M23" s="689"/>
      <c r="N23" s="679"/>
      <c r="O23" s="679"/>
      <c r="P23" s="679"/>
      <c r="Q23" s="679"/>
      <c r="R23" s="679"/>
      <c r="S23" s="679"/>
      <c r="T23" s="679"/>
      <c r="U23" s="679"/>
      <c r="V23" s="346"/>
      <c r="W23" s="207"/>
      <c r="X23" s="346" t="s">
        <v>179</v>
      </c>
      <c r="Y23" s="44"/>
      <c r="AA23">
        <f t="shared" si="1"/>
        <v>7</v>
      </c>
    </row>
    <row r="24" spans="1:27" x14ac:dyDescent="0.25">
      <c r="A24" s="464" t="str">
        <f t="shared" ca="1" si="0"/>
        <v>IE10 / 8</v>
      </c>
      <c r="B24" s="159" t="str">
        <f ca="1">OFFSET(Sprachen!A378,0,'Informazioni generali'!$B$4-1,1,1)</f>
        <v>Quota appartenente alla sovranità svizzera</v>
      </c>
      <c r="C24" s="467" t="s">
        <v>4</v>
      </c>
      <c r="D24" s="349"/>
      <c r="E24" s="470"/>
      <c r="F24" s="470"/>
      <c r="G24" s="470"/>
      <c r="H24" s="646"/>
      <c r="I24" s="646"/>
      <c r="J24" s="646"/>
      <c r="K24" s="646"/>
      <c r="L24" s="646"/>
      <c r="M24" s="679"/>
      <c r="N24" s="679"/>
      <c r="O24" s="679"/>
      <c r="P24" s="679"/>
      <c r="Q24" s="679"/>
      <c r="R24" s="679"/>
      <c r="S24" s="679"/>
      <c r="T24" s="679"/>
      <c r="U24" s="679"/>
      <c r="V24" s="346"/>
      <c r="W24" s="207"/>
      <c r="X24" s="346" t="s">
        <v>179</v>
      </c>
      <c r="Y24" s="44"/>
      <c r="AA24">
        <f t="shared" si="1"/>
        <v>8</v>
      </c>
    </row>
    <row r="25" spans="1:27" x14ac:dyDescent="0.25">
      <c r="A25" s="464" t="str">
        <f t="shared" ca="1" si="0"/>
        <v>IE10 / 9</v>
      </c>
      <c r="B25" s="159" t="str">
        <f ca="1">OFFSET(Sprachen!A379,0,'Informazioni generali'!$B$4-1,1,1)</f>
        <v>Potenza meccanica lorda media</v>
      </c>
      <c r="C25" s="467" t="s">
        <v>6</v>
      </c>
      <c r="D25" s="101">
        <f>D51</f>
        <v>0</v>
      </c>
      <c r="E25" s="240"/>
      <c r="F25" s="240"/>
      <c r="G25" s="240"/>
      <c r="H25" s="646"/>
      <c r="I25" s="646"/>
      <c r="J25" s="646"/>
      <c r="K25" s="646"/>
      <c r="L25" s="646"/>
      <c r="M25" s="679"/>
      <c r="N25" s="679"/>
      <c r="O25" s="679"/>
      <c r="P25" s="679"/>
      <c r="Q25" s="679"/>
      <c r="R25" s="679"/>
      <c r="S25" s="679"/>
      <c r="T25" s="679"/>
      <c r="U25" s="679"/>
      <c r="V25" s="214"/>
      <c r="W25" s="209"/>
      <c r="X25" s="214"/>
      <c r="Y25" s="214"/>
      <c r="AA25">
        <f t="shared" si="1"/>
        <v>9</v>
      </c>
    </row>
    <row r="26" spans="1:27" ht="33.75" customHeight="1" x14ac:dyDescent="0.25">
      <c r="A26" s="464" t="str">
        <f t="shared" ca="1" si="0"/>
        <v>IE10 / 10</v>
      </c>
      <c r="B26" s="465" t="str">
        <f ca="1">OFFSET(Sprachen!A380,0,'Informazioni generali'!$B$4-1,1,1)</f>
        <v>Sistema cantonale dei canoni per i diritti d'acqua</v>
      </c>
      <c r="C26" s="467" t="s">
        <v>360</v>
      </c>
      <c r="D26" s="350"/>
      <c r="E26" s="471"/>
      <c r="F26" s="471"/>
      <c r="G26" s="471"/>
      <c r="H26" s="690" t="str">
        <f ca="1">OFFSET(Sprachen!A483,0,'Informazioni generali'!$B$4-1,1,1)</f>
        <v>Indicare il canone per i diritti d'acqua o altre tasse cantonali equivalenti.</v>
      </c>
      <c r="I26" s="690"/>
      <c r="J26" s="690"/>
      <c r="K26" s="690"/>
      <c r="L26" s="690"/>
      <c r="M26" s="679"/>
      <c r="N26" s="679"/>
      <c r="O26" s="679"/>
      <c r="P26" s="679"/>
      <c r="Q26" s="679"/>
      <c r="R26" s="679"/>
      <c r="S26" s="679"/>
      <c r="T26" s="679"/>
      <c r="U26" s="679"/>
      <c r="V26" s="346"/>
      <c r="W26" s="207"/>
      <c r="X26" s="346" t="s">
        <v>179</v>
      </c>
      <c r="Y26" s="472" t="s">
        <v>179</v>
      </c>
      <c r="AA26">
        <f t="shared" si="1"/>
        <v>10</v>
      </c>
    </row>
    <row r="27" spans="1:27" x14ac:dyDescent="0.25">
      <c r="A27" s="464" t="str">
        <f t="shared" ca="1" si="0"/>
        <v>IE10 / 11</v>
      </c>
      <c r="B27" s="159" t="str">
        <f ca="1">OFFSET(Sprachen!A381,0,'Informazioni generali'!$B$4-1,1,1)</f>
        <v>Potenza installata delle turbine</v>
      </c>
      <c r="C27" s="467" t="s">
        <v>6</v>
      </c>
      <c r="D27" s="101">
        <f>D52</f>
        <v>0</v>
      </c>
      <c r="E27" s="240"/>
      <c r="F27" s="240"/>
      <c r="G27" s="240"/>
      <c r="H27" s="646"/>
      <c r="I27" s="646"/>
      <c r="J27" s="646"/>
      <c r="K27" s="646"/>
      <c r="L27" s="646"/>
      <c r="M27" s="679"/>
      <c r="N27" s="679"/>
      <c r="O27" s="679"/>
      <c r="P27" s="679"/>
      <c r="Q27" s="679"/>
      <c r="R27" s="679"/>
      <c r="S27" s="679"/>
      <c r="T27" s="679"/>
      <c r="U27" s="679"/>
      <c r="V27" s="214"/>
      <c r="W27" s="209"/>
      <c r="X27" s="214"/>
      <c r="Y27" s="214"/>
      <c r="AA27">
        <f t="shared" si="1"/>
        <v>11</v>
      </c>
    </row>
    <row r="28" spans="1:27" x14ac:dyDescent="0.25">
      <c r="A28" s="464" t="str">
        <f t="shared" ca="1" si="0"/>
        <v>IE10 / 12</v>
      </c>
      <c r="B28" s="159" t="str">
        <f ca="1">OFFSET(Sprachen!A382,0,'Informazioni generali'!$B$4-1,1,1)</f>
        <v>Potenza massima erogata dal generatore</v>
      </c>
      <c r="C28" s="467" t="s">
        <v>6</v>
      </c>
      <c r="D28" s="101">
        <f>D53</f>
        <v>0</v>
      </c>
      <c r="E28" s="240"/>
      <c r="F28" s="240"/>
      <c r="G28" s="240"/>
      <c r="H28" s="646"/>
      <c r="I28" s="646"/>
      <c r="J28" s="646"/>
      <c r="K28" s="646"/>
      <c r="L28" s="646"/>
      <c r="M28" s="679"/>
      <c r="N28" s="679"/>
      <c r="O28" s="679"/>
      <c r="P28" s="679"/>
      <c r="Q28" s="679"/>
      <c r="R28" s="679"/>
      <c r="S28" s="679"/>
      <c r="T28" s="679"/>
      <c r="U28" s="679"/>
      <c r="V28" s="214"/>
      <c r="W28" s="209"/>
      <c r="X28" s="214"/>
      <c r="Y28" s="214"/>
      <c r="AA28">
        <f t="shared" si="1"/>
        <v>12</v>
      </c>
    </row>
    <row r="29" spans="1:27" hidden="1" x14ac:dyDescent="0.25">
      <c r="A29" s="464" t="str">
        <f t="shared" ca="1" si="0"/>
        <v>IE10 / 12-G</v>
      </c>
      <c r="B29" s="159" t="str">
        <f ca="1">OFFSET(Sprachen!A383,0,'Informazioni generali'!$B$4-1,1,1)</f>
        <v>Potenza massima erogata dal generatore</v>
      </c>
      <c r="C29" s="467" t="s">
        <v>6</v>
      </c>
      <c r="D29" s="285"/>
      <c r="E29" s="240"/>
      <c r="F29" s="240"/>
      <c r="G29" s="240"/>
      <c r="H29" s="646"/>
      <c r="I29" s="646"/>
      <c r="J29" s="646"/>
      <c r="K29" s="646"/>
      <c r="L29" s="646"/>
      <c r="M29" s="679"/>
      <c r="N29" s="679"/>
      <c r="O29" s="679"/>
      <c r="P29" s="679"/>
      <c r="Q29" s="679"/>
      <c r="R29" s="679"/>
      <c r="S29" s="679"/>
      <c r="T29" s="679"/>
      <c r="U29" s="679"/>
      <c r="V29" s="214"/>
      <c r="W29" s="209"/>
      <c r="X29" s="214"/>
      <c r="Y29" s="214"/>
      <c r="AA29" s="463" t="s">
        <v>532</v>
      </c>
    </row>
    <row r="30" spans="1:27" x14ac:dyDescent="0.25">
      <c r="A30" s="464" t="str">
        <f t="shared" ca="1" si="0"/>
        <v>IE10 / 13</v>
      </c>
      <c r="B30" s="159" t="str">
        <f ca="1">OFFSET(Sprachen!A384,0,'Informazioni generali'!$B$4-1,1,1)</f>
        <v>Produzione lorda dell'anno 2024</v>
      </c>
      <c r="C30" s="467" t="s">
        <v>8</v>
      </c>
      <c r="D30" s="424">
        <f>D31+D32+D33</f>
        <v>0</v>
      </c>
      <c r="E30" s="241"/>
      <c r="F30" s="241"/>
      <c r="G30" s="241"/>
      <c r="H30" s="646"/>
      <c r="I30" s="646"/>
      <c r="J30" s="646"/>
      <c r="K30" s="646"/>
      <c r="L30" s="646"/>
      <c r="M30" s="679"/>
      <c r="N30" s="679"/>
      <c r="O30" s="679"/>
      <c r="P30" s="679"/>
      <c r="Q30" s="679"/>
      <c r="R30" s="679"/>
      <c r="S30" s="679"/>
      <c r="T30" s="679"/>
      <c r="U30" s="679"/>
      <c r="V30" s="214"/>
      <c r="W30" s="209"/>
      <c r="X30" s="214"/>
      <c r="Y30" s="214"/>
      <c r="AA30">
        <f>+AA28+1</f>
        <v>13</v>
      </c>
    </row>
    <row r="31" spans="1:27" ht="27.65" customHeight="1" x14ac:dyDescent="0.25">
      <c r="A31" s="464" t="str">
        <f t="shared" ca="1" si="0"/>
        <v>IE10 / 14</v>
      </c>
      <c r="B31" s="473" t="str">
        <f ca="1">OFFSET(Sprachen!A385,0,'Informazioni generali'!$B$4-1,1,1)</f>
        <v>Consumo proprio elettricità (esclusa energia di pompaggio)</v>
      </c>
      <c r="C31" s="467" t="s">
        <v>8</v>
      </c>
      <c r="D31" s="426"/>
      <c r="E31" s="474"/>
      <c r="F31" s="474"/>
      <c r="G31" s="474"/>
      <c r="H31" s="664" t="str">
        <f ca="1">OFFSET(Sprachen!A484,0,'Informazioni generali'!$B$4-1,1,1)</f>
        <v>Deve essere dedotto dalla produzione netta</v>
      </c>
      <c r="I31" s="664"/>
      <c r="J31" s="664"/>
      <c r="K31" s="664"/>
      <c r="L31" s="664"/>
      <c r="M31" s="679"/>
      <c r="N31" s="679"/>
      <c r="O31" s="679"/>
      <c r="P31" s="679"/>
      <c r="Q31" s="679"/>
      <c r="R31" s="679"/>
      <c r="S31" s="679"/>
      <c r="T31" s="679"/>
      <c r="U31" s="679"/>
      <c r="V31" s="346"/>
      <c r="W31" s="207"/>
      <c r="X31" s="346" t="s">
        <v>179</v>
      </c>
      <c r="Y31" s="475"/>
      <c r="AA31">
        <f t="shared" si="1"/>
        <v>14</v>
      </c>
    </row>
    <row r="32" spans="1:27" x14ac:dyDescent="0.25">
      <c r="A32" s="464" t="str">
        <f t="shared" ca="1" si="0"/>
        <v>IE10 / 15</v>
      </c>
      <c r="B32" s="159" t="str">
        <f ca="1">OFFSET(Sprachen!A386,0,'Informazioni generali'!$B$4-1,1,1)</f>
        <v>Perdite di rete (incl. del trasformatore)</v>
      </c>
      <c r="C32" s="467" t="s">
        <v>8</v>
      </c>
      <c r="D32" s="426"/>
      <c r="E32" s="474"/>
      <c r="F32" s="474"/>
      <c r="G32" s="474"/>
      <c r="H32" s="646" t="str">
        <f ca="1">OFFSET(Sprachen!A485,0,'Informazioni generali'!$B$4-1,1,1)</f>
        <v>Deve essere dedotto dalla produzione netta</v>
      </c>
      <c r="I32" s="646"/>
      <c r="J32" s="646"/>
      <c r="K32" s="646"/>
      <c r="L32" s="646"/>
      <c r="M32" s="679"/>
      <c r="N32" s="679"/>
      <c r="O32" s="679"/>
      <c r="P32" s="679"/>
      <c r="Q32" s="679"/>
      <c r="R32" s="679"/>
      <c r="S32" s="679"/>
      <c r="T32" s="679"/>
      <c r="U32" s="679"/>
      <c r="V32" s="346"/>
      <c r="W32" s="207"/>
      <c r="X32" s="346" t="s">
        <v>179</v>
      </c>
      <c r="Y32" s="475"/>
      <c r="AA32">
        <f t="shared" si="1"/>
        <v>15</v>
      </c>
    </row>
    <row r="33" spans="1:27" ht="27" customHeight="1" x14ac:dyDescent="0.25">
      <c r="A33" s="464" t="str">
        <f t="shared" ca="1" si="0"/>
        <v>IE10 / 16</v>
      </c>
      <c r="B33" s="465" t="str">
        <f ca="1">OFFSET(Sprachen!A387,0,'Informazioni generali'!$B$4-1,1,1)</f>
        <v>Produzione netta dell'anno 2024</v>
      </c>
      <c r="C33" s="467" t="s">
        <v>8</v>
      </c>
      <c r="D33" s="102">
        <f>D55</f>
        <v>0</v>
      </c>
      <c r="E33" s="241"/>
      <c r="F33" s="241"/>
      <c r="G33" s="241"/>
      <c r="H33" s="716" t="str">
        <f ca="1">OFFSET(Sprachen!A486,0,'Informazioni generali'!$B$4-1,1,1)</f>
        <v>Devono essere dedotti sia le perdite di rete che di trasformatore nonché il consumo proprio.</v>
      </c>
      <c r="I33" s="716"/>
      <c r="J33" s="716"/>
      <c r="K33" s="716"/>
      <c r="L33" s="716"/>
      <c r="M33" s="679"/>
      <c r="N33" s="679"/>
      <c r="O33" s="679"/>
      <c r="P33" s="679"/>
      <c r="Q33" s="679"/>
      <c r="R33" s="679"/>
      <c r="S33" s="679"/>
      <c r="T33" s="679"/>
      <c r="U33" s="679"/>
      <c r="V33" s="214"/>
      <c r="W33" s="209"/>
      <c r="X33" s="214"/>
      <c r="Y33" s="214"/>
      <c r="AA33">
        <f t="shared" si="1"/>
        <v>16</v>
      </c>
    </row>
    <row r="34" spans="1:27" ht="36" customHeight="1" x14ac:dyDescent="0.25">
      <c r="A34" s="464" t="str">
        <f t="shared" ca="1" si="0"/>
        <v>IE10 / 17a</v>
      </c>
      <c r="B34" s="473" t="str">
        <f ca="1">OFFSET(Sprachen!A388,0,'Informazioni generali'!$B$4-1,1,1)</f>
        <v>Cessione della sostituzione di accumulo di acqua / energia di scambio</v>
      </c>
      <c r="C34" s="467" t="s">
        <v>8</v>
      </c>
      <c r="D34" s="426"/>
      <c r="E34" s="474"/>
      <c r="F34" s="474"/>
      <c r="G34" s="474"/>
      <c r="H34" s="649" t="str">
        <f ca="1">OFFSET(Sprachen!A487,0,'Informazioni generali'!$B$4-1,1,1)</f>
        <v>Indicare tutte le quantità di energia. Se ci sono diverse quantità di energia, prego elencarle in dettaglio in A.5.xxx.7 e trasferire il totale</v>
      </c>
      <c r="I34" s="649"/>
      <c r="J34" s="649"/>
      <c r="K34" s="649"/>
      <c r="L34" s="649"/>
      <c r="M34" s="679"/>
      <c r="N34" s="679"/>
      <c r="O34" s="679"/>
      <c r="P34" s="679"/>
      <c r="Q34" s="679"/>
      <c r="R34" s="679"/>
      <c r="S34" s="679"/>
      <c r="T34" s="679"/>
      <c r="U34" s="679"/>
      <c r="V34" s="346"/>
      <c r="W34" s="207"/>
      <c r="X34" s="346" t="s">
        <v>179</v>
      </c>
      <c r="Y34" s="472" t="s">
        <v>179</v>
      </c>
      <c r="AA34" s="140" t="s">
        <v>923</v>
      </c>
    </row>
    <row r="35" spans="1:27" ht="37.5" x14ac:dyDescent="0.25">
      <c r="A35" s="464" t="str">
        <f t="shared" ca="1" si="0"/>
        <v>IE10 / 17b</v>
      </c>
      <c r="B35" s="476" t="str">
        <f ca="1">OFFSET(Sprachen!A389,0,'Informazioni generali'!$B$4-1,1,1)</f>
        <v>Fornitore / destinatario di energia di cessione della sostituzione di accumul di acqua / energia di scambio</v>
      </c>
      <c r="C35" s="105" t="s">
        <v>196</v>
      </c>
      <c r="D35" s="427"/>
      <c r="E35" s="477"/>
      <c r="F35" s="477"/>
      <c r="G35" s="477"/>
      <c r="H35" s="664" t="str">
        <f ca="1">OFFSET(Sprachen!A488,0,'Informazioni generali'!$B$4-1,1,1)</f>
        <v>Consegna da chi a chi?</v>
      </c>
      <c r="I35" s="664"/>
      <c r="J35" s="664"/>
      <c r="K35" s="664"/>
      <c r="L35" s="664"/>
      <c r="M35" s="679"/>
      <c r="N35" s="679"/>
      <c r="O35" s="679"/>
      <c r="P35" s="679"/>
      <c r="Q35" s="679"/>
      <c r="R35" s="679"/>
      <c r="S35" s="679"/>
      <c r="T35" s="679"/>
      <c r="U35" s="679"/>
      <c r="V35" s="346"/>
      <c r="W35" s="207"/>
      <c r="X35" s="346" t="s">
        <v>179</v>
      </c>
      <c r="Y35" s="472" t="s">
        <v>179</v>
      </c>
      <c r="AA35" s="140" t="s">
        <v>924</v>
      </c>
    </row>
    <row r="36" spans="1:27" ht="25" x14ac:dyDescent="0.25">
      <c r="A36" s="464" t="str">
        <f t="shared" ca="1" si="0"/>
        <v>IE10 / 19</v>
      </c>
      <c r="B36" s="476" t="str">
        <f ca="1">OFFSET(Sprachen!A390,0,'Informazioni generali'!$B$4-1,1,1)</f>
        <v>Energia annua a disposizione dei destinatari d'energia</v>
      </c>
      <c r="C36" s="467" t="s">
        <v>8</v>
      </c>
      <c r="D36" s="424">
        <f>-D34+D33</f>
        <v>0</v>
      </c>
      <c r="E36" s="241"/>
      <c r="F36" s="241"/>
      <c r="G36" s="241"/>
      <c r="H36" s="646"/>
      <c r="I36" s="646"/>
      <c r="J36" s="646"/>
      <c r="K36" s="646"/>
      <c r="L36" s="646"/>
      <c r="M36" s="679"/>
      <c r="N36" s="679"/>
      <c r="O36" s="679"/>
      <c r="P36" s="679"/>
      <c r="Q36" s="679"/>
      <c r="R36" s="679"/>
      <c r="S36" s="679"/>
      <c r="T36" s="679"/>
      <c r="U36" s="679"/>
      <c r="V36" s="214"/>
      <c r="W36" s="209"/>
      <c r="X36" s="214"/>
      <c r="Y36" s="214"/>
      <c r="AA36" s="461" t="s">
        <v>522</v>
      </c>
    </row>
    <row r="37" spans="1:27" ht="30.75" hidden="1" customHeight="1" x14ac:dyDescent="0.25">
      <c r="A37" s="464" t="str">
        <f t="shared" ca="1" si="0"/>
        <v>IE10 / 19-G</v>
      </c>
      <c r="B37" s="473" t="str">
        <f ca="1">OFFSET(Sprachen!A391,0,'Informazioni generali'!$B$4-1,1,1)</f>
        <v>Energia annua a disposizione dei destinatari d'energia</v>
      </c>
      <c r="C37" s="467" t="s">
        <v>8</v>
      </c>
      <c r="D37" s="281"/>
      <c r="E37" s="241"/>
      <c r="F37" s="241"/>
      <c r="G37" s="241"/>
      <c r="H37" s="649" t="str">
        <f ca="1">OFFSET(Sprachen!A489,0,'Informazioni generali'!$B$4-1,1,1)</f>
        <v>Cifra da inserire dalla posizione xxx / 19, comunicato dal rappresentante della centrale</v>
      </c>
      <c r="I37" s="649"/>
      <c r="J37" s="649"/>
      <c r="K37" s="649"/>
      <c r="L37" s="649"/>
      <c r="M37" s="679"/>
      <c r="N37" s="679"/>
      <c r="O37" s="679"/>
      <c r="P37" s="679"/>
      <c r="Q37" s="679"/>
      <c r="R37" s="679"/>
      <c r="S37" s="679"/>
      <c r="T37" s="679"/>
      <c r="U37" s="679"/>
      <c r="V37" s="214"/>
      <c r="W37" s="209"/>
      <c r="X37" s="214"/>
      <c r="Y37" s="214"/>
      <c r="AA37" s="461" t="s">
        <v>521</v>
      </c>
    </row>
    <row r="38" spans="1:27" ht="134.25" customHeight="1" x14ac:dyDescent="0.25">
      <c r="A38" s="464" t="str">
        <f t="shared" ca="1" si="0"/>
        <v>IE10 / 20</v>
      </c>
      <c r="B38" s="465" t="str">
        <f ca="1">OFFSET(Sprachen!A392,0,'Informazioni generali'!$B$4-1,1,1)</f>
        <v>Quote di proprietà</v>
      </c>
      <c r="C38" s="467"/>
      <c r="D38" s="393"/>
      <c r="E38" s="468"/>
      <c r="F38" s="468"/>
      <c r="G38" s="468"/>
      <c r="H38" s="715"/>
      <c r="I38" s="715"/>
      <c r="J38" s="715"/>
      <c r="K38" s="715"/>
      <c r="L38" s="715"/>
      <c r="M38" s="679"/>
      <c r="N38" s="679"/>
      <c r="O38" s="679"/>
      <c r="P38" s="679"/>
      <c r="Q38" s="679"/>
      <c r="R38" s="679"/>
      <c r="S38" s="679"/>
      <c r="T38" s="679"/>
      <c r="U38" s="679"/>
      <c r="V38" s="346"/>
      <c r="W38" s="207"/>
      <c r="X38" s="346" t="s">
        <v>179</v>
      </c>
      <c r="Y38" s="44"/>
      <c r="AA38">
        <v>20</v>
      </c>
    </row>
    <row r="39" spans="1:27" ht="32.25" customHeight="1" x14ac:dyDescent="0.25">
      <c r="A39" s="464" t="str">
        <f t="shared" ca="1" si="0"/>
        <v>IE10 / 21</v>
      </c>
      <c r="B39" s="465" t="str">
        <f ca="1">OFFSET(Sprachen!A393,0,'Informazioni generali'!$B$4-1,1,1)</f>
        <v>Ripartizione di energia spettante ai destinatari</v>
      </c>
      <c r="C39" s="467"/>
      <c r="D39" s="113"/>
      <c r="E39" s="468"/>
      <c r="F39" s="468"/>
      <c r="G39" s="468"/>
      <c r="H39" s="690" t="str">
        <f ca="1">OFFSET(Sprachen!A490,0,'Informazioni generali'!$B$4-1,1,1)</f>
        <v>Quota della fornitura d'energia dall'impianto; 
se vuoto = uguale alle quote di proprietà.</v>
      </c>
      <c r="I39" s="690"/>
      <c r="J39" s="690"/>
      <c r="K39" s="690"/>
      <c r="L39" s="690"/>
      <c r="M39" s="679"/>
      <c r="N39" s="679"/>
      <c r="O39" s="679"/>
      <c r="P39" s="679"/>
      <c r="Q39" s="679"/>
      <c r="R39" s="679"/>
      <c r="S39" s="679"/>
      <c r="T39" s="679"/>
      <c r="U39" s="679"/>
      <c r="V39" s="346"/>
      <c r="W39" s="207"/>
      <c r="X39" s="346" t="s">
        <v>179</v>
      </c>
      <c r="Y39" s="44"/>
      <c r="AA39">
        <f t="shared" si="1"/>
        <v>21</v>
      </c>
    </row>
    <row r="40" spans="1:27" x14ac:dyDescent="0.25">
      <c r="A40" s="464" t="str">
        <f t="shared" ca="1" si="0"/>
        <v>IE10 / 22</v>
      </c>
      <c r="B40" s="159" t="str">
        <f ca="1">OFFSET(Sprachen!A394,0,'Informazioni generali'!$B$4-1,1,1)</f>
        <v>Quota d'energia del richiedente</v>
      </c>
      <c r="C40" s="467" t="s">
        <v>4</v>
      </c>
      <c r="D40" s="351"/>
      <c r="E40" s="478"/>
      <c r="F40" s="478"/>
      <c r="G40" s="478"/>
      <c r="H40" s="646"/>
      <c r="I40" s="646"/>
      <c r="J40" s="646"/>
      <c r="K40" s="646"/>
      <c r="L40" s="646"/>
      <c r="M40" s="679"/>
      <c r="N40" s="679"/>
      <c r="O40" s="679"/>
      <c r="P40" s="679"/>
      <c r="Q40" s="679"/>
      <c r="R40" s="679"/>
      <c r="S40" s="679"/>
      <c r="T40" s="679"/>
      <c r="U40" s="679"/>
      <c r="V40" s="346"/>
      <c r="W40" s="207"/>
      <c r="X40" s="346" t="s">
        <v>179</v>
      </c>
      <c r="Y40" s="44"/>
      <c r="AA40">
        <f t="shared" si="1"/>
        <v>22</v>
      </c>
    </row>
    <row r="41" spans="1:27" x14ac:dyDescent="0.25">
      <c r="A41" s="464" t="str">
        <f t="shared" ca="1" si="0"/>
        <v>IE10 / 23</v>
      </c>
      <c r="B41" s="159" t="str">
        <f ca="1">OFFSET(Sprachen!A395,0,'Informazioni generali'!$B$4-1,1,1)</f>
        <v>Energia annua quota del richiedente</v>
      </c>
      <c r="C41" s="467" t="s">
        <v>8</v>
      </c>
      <c r="D41" s="103">
        <f>IF(D5="Ja/Oui/Si",D36*D40,D37*D40)</f>
        <v>0</v>
      </c>
      <c r="E41" s="242"/>
      <c r="F41" s="242"/>
      <c r="G41" s="242"/>
      <c r="H41" s="646"/>
      <c r="I41" s="646"/>
      <c r="J41" s="646"/>
      <c r="K41" s="646"/>
      <c r="L41" s="646"/>
      <c r="M41" s="679"/>
      <c r="N41" s="679"/>
      <c r="O41" s="679"/>
      <c r="P41" s="679"/>
      <c r="Q41" s="679"/>
      <c r="R41" s="679"/>
      <c r="S41" s="679"/>
      <c r="T41" s="679"/>
      <c r="U41" s="679"/>
      <c r="V41" s="346"/>
      <c r="W41" s="207"/>
      <c r="X41" s="346" t="s">
        <v>179</v>
      </c>
      <c r="Y41" s="44"/>
      <c r="AA41">
        <v>23</v>
      </c>
    </row>
    <row r="42" spans="1:27" ht="37.5" customHeight="1" x14ac:dyDescent="0.25">
      <c r="A42" s="464" t="str">
        <f t="shared" ca="1" si="0"/>
        <v>IE10 / 24</v>
      </c>
      <c r="B42" s="465" t="str">
        <f ca="1">OFFSET(Sprachen!A396,0,'Informazioni generali'!$B$4-1,1,1)</f>
        <v>Rapporto tra richiedente e impianto</v>
      </c>
      <c r="C42" s="467"/>
      <c r="D42" s="114"/>
      <c r="E42" s="479"/>
      <c r="F42" s="479"/>
      <c r="G42" s="479"/>
      <c r="H42" s="649" t="str">
        <f ca="1">OFFSET(Sprachen!A491,0,'Informazioni generali'!$B$4-1,1,1)</f>
        <v>Includere il contratto di accettazione e la conferma dell'assunzione die rischi da parte del gestore e del proprietario / partner nell'allegato</v>
      </c>
      <c r="I42" s="649"/>
      <c r="J42" s="649"/>
      <c r="K42" s="649"/>
      <c r="L42" s="649"/>
      <c r="M42" s="679"/>
      <c r="N42" s="679"/>
      <c r="O42" s="679"/>
      <c r="P42" s="679"/>
      <c r="Q42" s="679"/>
      <c r="R42" s="679"/>
      <c r="S42" s="679"/>
      <c r="T42" s="679"/>
      <c r="U42" s="679"/>
      <c r="V42" s="346"/>
      <c r="W42" s="207"/>
      <c r="X42" s="346" t="s">
        <v>179</v>
      </c>
      <c r="Y42" s="480"/>
      <c r="AA42">
        <v>24</v>
      </c>
    </row>
    <row r="43" spans="1:27" ht="30.75" customHeight="1" x14ac:dyDescent="0.25">
      <c r="A43" s="464" t="str">
        <f t="shared" ca="1" si="0"/>
        <v>IE10 / 25</v>
      </c>
      <c r="B43" s="465" t="str">
        <f ca="1">OFFSET(Sprachen!A397,0,'Informazioni generali'!$B$4-1,1,1)</f>
        <v>Periodo d'esercizio</v>
      </c>
      <c r="C43" s="467"/>
      <c r="D43" s="104" t="str">
        <f ca="1">C119</f>
        <v/>
      </c>
      <c r="E43" s="243"/>
      <c r="F43" s="243"/>
      <c r="G43" s="243"/>
      <c r="H43" s="649" t="str">
        <f ca="1">OFFSET(Sprachen!A492,0,'Informazioni generali'!$B$4-1,1,1)</f>
        <v>Possibili soltanto anno civile o anno idrologico (1° ottobre – 30 settembre), per tutte le centrali stesso parametro.</v>
      </c>
      <c r="I43" s="649"/>
      <c r="J43" s="649"/>
      <c r="K43" s="649"/>
      <c r="L43" s="649"/>
      <c r="M43" s="679"/>
      <c r="N43" s="679"/>
      <c r="O43" s="679"/>
      <c r="P43" s="679"/>
      <c r="Q43" s="679"/>
      <c r="R43" s="679"/>
      <c r="S43" s="679"/>
      <c r="T43" s="679"/>
      <c r="U43" s="679"/>
      <c r="V43" s="346"/>
      <c r="W43" s="207"/>
      <c r="X43" s="346" t="s">
        <v>179</v>
      </c>
      <c r="Y43" s="480"/>
      <c r="AA43">
        <f t="shared" si="1"/>
        <v>25</v>
      </c>
    </row>
    <row r="44" spans="1:27" x14ac:dyDescent="0.25">
      <c r="A44" s="464" t="str">
        <f t="shared" ca="1" si="0"/>
        <v>IE10 / 26</v>
      </c>
      <c r="B44" s="159" t="str">
        <f ca="1">OFFSET(Sprachen!A398,0,'Informazioni generali'!$B$4-1,1,1)</f>
        <v>Data approvazione bilancio separato impianto</v>
      </c>
      <c r="C44" s="467"/>
      <c r="D44" s="115"/>
      <c r="E44" s="481"/>
      <c r="F44" s="481"/>
      <c r="G44" s="481"/>
      <c r="H44" s="664" t="str">
        <f ca="1">OFFSET(Sprachen!A493,0,'Informazioni generali'!$B$4-1,1,1)</f>
        <v>Allegare bilancio separato dell'impianto.</v>
      </c>
      <c r="I44" s="664"/>
      <c r="J44" s="664"/>
      <c r="K44" s="664"/>
      <c r="L44" s="664"/>
      <c r="M44" s="679"/>
      <c r="N44" s="679"/>
      <c r="O44" s="679"/>
      <c r="P44" s="679"/>
      <c r="Q44" s="679"/>
      <c r="R44" s="679"/>
      <c r="S44" s="679"/>
      <c r="T44" s="679"/>
      <c r="U44" s="679"/>
      <c r="V44" s="346"/>
      <c r="W44" s="207"/>
      <c r="X44" s="346" t="s">
        <v>179</v>
      </c>
      <c r="Y44" s="44"/>
      <c r="AA44">
        <f t="shared" si="1"/>
        <v>26</v>
      </c>
    </row>
    <row r="45" spans="1:27" x14ac:dyDescent="0.25">
      <c r="A45" s="464" t="str">
        <f t="shared" ca="1" si="0"/>
        <v>IE10 / 27</v>
      </c>
      <c r="B45" s="159" t="str">
        <f ca="1">OFFSET(Sprachen!A399,0,'Informazioni generali'!$B$4-1,1,1)</f>
        <v>Norma contabile</v>
      </c>
      <c r="C45" s="457"/>
      <c r="D45" s="352"/>
      <c r="E45" s="482"/>
      <c r="F45" s="482"/>
      <c r="G45" s="482"/>
      <c r="H45" s="686"/>
      <c r="I45" s="686"/>
      <c r="J45" s="686"/>
      <c r="K45" s="686"/>
      <c r="L45" s="686"/>
      <c r="M45" s="679"/>
      <c r="N45" s="679"/>
      <c r="O45" s="679"/>
      <c r="P45" s="679"/>
      <c r="Q45" s="679"/>
      <c r="R45" s="679"/>
      <c r="S45" s="679"/>
      <c r="T45" s="679"/>
      <c r="U45" s="679"/>
      <c r="V45" s="346"/>
      <c r="W45" s="207"/>
      <c r="X45" s="346" t="s">
        <v>179</v>
      </c>
      <c r="Y45" s="44"/>
      <c r="AA45">
        <f t="shared" si="1"/>
        <v>27</v>
      </c>
    </row>
    <row r="46" spans="1:27" ht="15.5" x14ac:dyDescent="0.35">
      <c r="A46" s="483"/>
      <c r="B46" s="484"/>
      <c r="C46" s="484"/>
      <c r="D46" s="484"/>
      <c r="E46" s="484"/>
      <c r="F46" s="484"/>
      <c r="G46" s="484"/>
      <c r="H46" s="484"/>
      <c r="I46" s="484"/>
      <c r="J46" s="484"/>
      <c r="K46" s="484"/>
      <c r="L46" s="484"/>
      <c r="M46" s="484"/>
      <c r="N46" s="484"/>
      <c r="O46" s="484"/>
      <c r="P46" s="484"/>
      <c r="Q46" s="484"/>
      <c r="R46" s="484"/>
      <c r="S46" s="484"/>
      <c r="T46" s="484"/>
      <c r="U46" s="484"/>
      <c r="V46" s="484"/>
      <c r="W46" s="485"/>
      <c r="X46" s="484"/>
      <c r="Y46" s="484"/>
      <c r="Z46" s="486"/>
    </row>
    <row r="47" spans="1:27" ht="26" x14ac:dyDescent="0.25">
      <c r="A47" s="464"/>
      <c r="B47" s="487" t="str">
        <f ca="1">OFFSET(Sprachen!A400,0,'Informazioni generali'!$B$4-1,1,1)</f>
        <v>A2. Dati delle centrali</v>
      </c>
      <c r="C47" s="467"/>
      <c r="D47" s="467"/>
      <c r="E47" s="468"/>
      <c r="F47" s="468"/>
      <c r="G47" s="468"/>
      <c r="H47" s="105" t="str">
        <f ca="1">OFFSET(Sprachen!A336,0,'Informazioni generali'!$B$4-1,1,1)</f>
        <v>Centrale 1</v>
      </c>
      <c r="I47" s="105" t="str">
        <f ca="1">OFFSET(Sprachen!A337,0,'Informazioni generali'!$B$4-1,1,1)</f>
        <v>Centrale 2</v>
      </c>
      <c r="J47" s="105" t="str">
        <f ca="1">OFFSET(Sprachen!A338,0,'Informazioni generali'!$B$4-1,1,1)</f>
        <v>Centrale 3</v>
      </c>
      <c r="K47" s="105" t="str">
        <f ca="1">OFFSET(Sprachen!A339,0,'Informazioni generali'!$B$4-1,1,1)</f>
        <v>Centrale 4</v>
      </c>
      <c r="L47" s="105" t="str">
        <f ca="1">OFFSET(Sprachen!A340,0,'Informazioni generali'!$B$4-1,1,1)</f>
        <v>Centrale 5</v>
      </c>
      <c r="M47" s="105" t="str">
        <f ca="1">OFFSET(Sprachen!A341,0,'Informazioni generali'!$B$4-1,1,1)</f>
        <v>Centrale 6</v>
      </c>
      <c r="N47" s="105" t="str">
        <f ca="1">OFFSET(Sprachen!A342,0,'Informazioni generali'!$B$4-1,1,1)</f>
        <v>Centrale 7</v>
      </c>
      <c r="O47" s="105" t="str">
        <f ca="1">OFFSET(Sprachen!A343,0,'Informazioni generali'!$B$4-1,1,1)</f>
        <v>Centrale 8</v>
      </c>
      <c r="P47" s="105" t="str">
        <f ca="1">OFFSET(Sprachen!A344,0,'Informazioni generali'!$B$4-1,1,1)</f>
        <v>Centrale 9</v>
      </c>
      <c r="Q47" s="105" t="str">
        <f ca="1">OFFSET(Sprachen!A345,0,'Informazioni generali'!$B$4-1,1,1)</f>
        <v>Centrale 10</v>
      </c>
      <c r="R47" s="713" t="str">
        <f ca="1">H12</f>
        <v>Commenti UFE</v>
      </c>
      <c r="S47" s="714"/>
      <c r="T47" s="452" t="str">
        <f ca="1">M12</f>
        <v>Commenti richiedente</v>
      </c>
      <c r="U47" s="453"/>
      <c r="V47" s="454" t="str">
        <f ca="1">V12</f>
        <v>Esame plausiblità</v>
      </c>
      <c r="W47" s="454" t="str">
        <f ca="1">W12</f>
        <v>Osservazioni plausibilità</v>
      </c>
      <c r="X47" s="454" t="str">
        <f ca="1">X12</f>
        <v>Esame materiale</v>
      </c>
      <c r="Y47" s="454" t="str">
        <f ca="1">Y12</f>
        <v>Commenti esame materiale</v>
      </c>
      <c r="Z47" s="486"/>
    </row>
    <row r="48" spans="1:27" ht="81.75" customHeight="1" x14ac:dyDescent="0.25">
      <c r="A48" s="464" t="str">
        <f t="shared" ref="A48:A59" ca="1" si="2">CONCATENATE($A$2," / ",AA48)</f>
        <v>IE10 / 28</v>
      </c>
      <c r="B48" s="106" t="str">
        <f ca="1">OFFSET(Sprachen!A401,0,'Informazioni generali'!$B$4-1,1,1)</f>
        <v>Nome della centrale (o impianto singolo conformemente all'art.88 OPEn)</v>
      </c>
      <c r="C48" s="467"/>
      <c r="D48" s="488"/>
      <c r="E48" s="468"/>
      <c r="F48" s="468"/>
      <c r="G48" s="468"/>
      <c r="H48" s="489" t="str">
        <f ca="1">IFERROR(IF($D$5="Nein","-",VLOOKUP(H$47,Input_prod_e!$A$10:$AA$19,HLOOKUP($A$2,Input_prod_e!$C$5:$AS$6,2,FALSE)+2,FALSE)),"")</f>
        <v/>
      </c>
      <c r="I48" s="489" t="str">
        <f ca="1">IFERROR(IF($D$5="Nein","-",VLOOKUP(I$47,Input_prod_e!$A$10:$AA$19,HLOOKUP($A$2,Input_prod_e!$C$5:$AS$6,2,FALSE)+2,FALSE)),"")</f>
        <v/>
      </c>
      <c r="J48" s="489" t="str">
        <f ca="1">IFERROR(IF($D$5="Nein","-",VLOOKUP(J$47,Input_prod_e!$A$10:$AA$19,HLOOKUP($A$2,Input_prod_e!$C$5:$AS$6,2,FALSE)+2,FALSE)),"")</f>
        <v/>
      </c>
      <c r="K48" s="489" t="str">
        <f ca="1">IFERROR(IF($D$5="Nein","-",VLOOKUP(K$47,Input_prod_e!$A$10:$AA$19,HLOOKUP($A$2,Input_prod_e!$C$5:$AS$6,2,FALSE)+2,FALSE)),"")</f>
        <v/>
      </c>
      <c r="L48" s="489" t="str">
        <f ca="1">IFERROR(IF($D$5="Nein","-",VLOOKUP(L$47,Input_prod_e!$A$10:$AA$19,HLOOKUP($A$2,Input_prod_e!$C$5:$AS$6,2,FALSE)+2,FALSE)),"")</f>
        <v/>
      </c>
      <c r="M48" s="489" t="str">
        <f ca="1">IFERROR(IF($D$5="Nein","-",VLOOKUP(M$47,Input_prod_e!$A$10:$AA$19,HLOOKUP($A$2,Input_prod_e!$C$5:$AS$6,2,FALSE)+2,FALSE)),"")</f>
        <v/>
      </c>
      <c r="N48" s="489" t="str">
        <f ca="1">IFERROR(IF($D$5="Nein","-",VLOOKUP(N$47,Input_prod_e!$A$10:$AA$19,HLOOKUP($A$2,Input_prod_e!$C$5:$AS$6,2,FALSE)+2,FALSE)),"")</f>
        <v/>
      </c>
      <c r="O48" s="489" t="str">
        <f ca="1">IFERROR(IF($D$5="Nein","-",VLOOKUP(O$47,Input_prod_e!$A$10:$AA$19,HLOOKUP($A$2,Input_prod_e!$C$5:$AS$6,2,FALSE)+2,FALSE)),"")</f>
        <v/>
      </c>
      <c r="P48" s="489" t="str">
        <f ca="1">IFERROR(IF($D$5="Nein","-",VLOOKUP(P$47,Input_prod_e!$A$10:$AA$19,HLOOKUP($A$2,Input_prod_e!$C$5:$AS$6,2,FALSE)+2,FALSE)),"")</f>
        <v/>
      </c>
      <c r="Q48" s="489" t="str">
        <f ca="1">IFERROR(IF($D$5="Nein","-",VLOOKUP(Q$47,Input_prod_e!$A$10:$AA$19,HLOOKUP($A$2,Input_prod_e!$C$5:$AS$6,2,FALSE)+2,FALSE)),"")</f>
        <v/>
      </c>
      <c r="R48" s="567" t="str">
        <f ca="1">OFFSET(Sprachen!A496,0,'Informazioni generali'!$B$4-1,1,1)</f>
        <v>Allegare alla domanda contratto che attesta il diritto di utilizzazione.
Qualora né concessione né diritto acquisito, specificare nei commenti.</v>
      </c>
      <c r="S48" s="568"/>
      <c r="T48" s="675"/>
      <c r="U48" s="676"/>
      <c r="V48" s="346"/>
      <c r="W48" s="207"/>
      <c r="X48" s="346" t="s">
        <v>179</v>
      </c>
      <c r="Y48" s="44"/>
      <c r="Z48" s="486"/>
      <c r="AA48">
        <f>+AA45+1</f>
        <v>28</v>
      </c>
    </row>
    <row r="49" spans="1:27" x14ac:dyDescent="0.25">
      <c r="A49" s="464" t="str">
        <f t="shared" ca="1" si="2"/>
        <v>IE10 / 29</v>
      </c>
      <c r="B49" s="98" t="str">
        <f ca="1">OFFSET(Sprachen!A402,0,'Informazioni generali'!$B$4-1,1,1)</f>
        <v>N. centrale sulla WASTA</v>
      </c>
      <c r="C49" s="467"/>
      <c r="D49" s="488"/>
      <c r="E49" s="468"/>
      <c r="F49" s="468"/>
      <c r="G49" s="468"/>
      <c r="H49" s="113"/>
      <c r="I49" s="113"/>
      <c r="J49" s="113"/>
      <c r="K49" s="113"/>
      <c r="L49" s="113"/>
      <c r="M49" s="113"/>
      <c r="N49" s="353"/>
      <c r="O49" s="353"/>
      <c r="P49" s="353"/>
      <c r="Q49" s="353"/>
      <c r="R49" s="678"/>
      <c r="S49" s="659"/>
      <c r="T49" s="675"/>
      <c r="U49" s="676"/>
      <c r="V49" s="346"/>
      <c r="W49" s="207"/>
      <c r="X49" s="346" t="s">
        <v>179</v>
      </c>
      <c r="Y49" s="44"/>
      <c r="Z49" s="486"/>
      <c r="AA49">
        <f>+AA48+1</f>
        <v>29</v>
      </c>
    </row>
    <row r="50" spans="1:27" ht="25" x14ac:dyDescent="0.25">
      <c r="A50" s="464" t="str">
        <f t="shared" ca="1" si="2"/>
        <v>IE10 / 30</v>
      </c>
      <c r="B50" s="98" t="str">
        <f ca="1">OFFSET(Sprachen!A403,0,'Informazioni generali'!$B$4-1,1,1)</f>
        <v>Collegamento sul piano idraulico e ottimizzazione congiunta disponibili</v>
      </c>
      <c r="C50" s="467" t="str">
        <f ca="1">OFFSET(Sprachen!A404,0,'Informazioni generali'!$B$4-1,1,1)</f>
        <v>[Si/No]</v>
      </c>
      <c r="D50" s="490"/>
      <c r="E50" s="491"/>
      <c r="F50" s="491"/>
      <c r="G50" s="491"/>
      <c r="H50" s="354"/>
      <c r="I50" s="354"/>
      <c r="J50" s="354"/>
      <c r="K50" s="354"/>
      <c r="L50" s="354"/>
      <c r="M50" s="354"/>
      <c r="N50" s="354"/>
      <c r="O50" s="354"/>
      <c r="P50" s="354"/>
      <c r="Q50" s="354"/>
      <c r="R50" s="687" t="str">
        <f ca="1">OFFSET(Sprachen!A497,0,'Informazioni generali'!$B$4-1,1,1)</f>
        <v>Allegare planimetria dell'impianto</v>
      </c>
      <c r="S50" s="688"/>
      <c r="T50" s="675"/>
      <c r="U50" s="676"/>
      <c r="V50" s="346"/>
      <c r="W50" s="207"/>
      <c r="X50" s="346" t="s">
        <v>179</v>
      </c>
      <c r="Y50" s="492"/>
      <c r="Z50" s="486"/>
      <c r="AA50">
        <f t="shared" ref="AA50:AA57" si="3">+AA49+1</f>
        <v>30</v>
      </c>
    </row>
    <row r="51" spans="1:27" x14ac:dyDescent="0.25">
      <c r="A51" s="464" t="str">
        <f t="shared" ca="1" si="2"/>
        <v>IE10 / 31</v>
      </c>
      <c r="B51" s="98" t="str">
        <f ca="1">OFFSET(Sprachen!A405,0,'Informazioni generali'!$B$4-1,1,1)</f>
        <v>Potenza meccanica lorda media</v>
      </c>
      <c r="C51" s="467" t="s">
        <v>6</v>
      </c>
      <c r="D51" s="101">
        <f>SUMIF($H$50:$Q$50,"Ja",H51:Q51)+SUMIF($H$50:$Q$50,"Oui",H51:Q51)+SUMIF($H$50:$Q$50,"Si",H51:Q51)</f>
        <v>0</v>
      </c>
      <c r="E51" s="240"/>
      <c r="F51" s="240"/>
      <c r="G51" s="240"/>
      <c r="H51" s="428"/>
      <c r="I51" s="428"/>
      <c r="J51" s="428"/>
      <c r="K51" s="428"/>
      <c r="L51" s="428"/>
      <c r="M51" s="428"/>
      <c r="N51" s="428"/>
      <c r="O51" s="428"/>
      <c r="P51" s="428"/>
      <c r="Q51" s="428"/>
      <c r="R51" s="678"/>
      <c r="S51" s="659"/>
      <c r="T51" s="675"/>
      <c r="U51" s="676"/>
      <c r="V51" s="346"/>
      <c r="W51" s="207"/>
      <c r="X51" s="346" t="s">
        <v>179</v>
      </c>
      <c r="Y51" s="492" t="s">
        <v>179</v>
      </c>
      <c r="Z51" s="486"/>
      <c r="AA51">
        <f t="shared" si="3"/>
        <v>31</v>
      </c>
    </row>
    <row r="52" spans="1:27" x14ac:dyDescent="0.25">
      <c r="A52" s="464" t="str">
        <f t="shared" ca="1" si="2"/>
        <v>IE10 / 32</v>
      </c>
      <c r="B52" s="98" t="str">
        <f ca="1">OFFSET(Sprachen!A406,0,'Informazioni generali'!$B$4-1,1,1)</f>
        <v>Potenza installata delle turbine</v>
      </c>
      <c r="C52" s="467" t="s">
        <v>6</v>
      </c>
      <c r="D52" s="101">
        <f>SUMIF($H$50:$Q$50,"Ja",H52:Q52)+SUMIF($H$50:$Q$50,"Oui",H52:Q52)+SUMIF($H$50:$Q$50,"Si",H52:Q52)</f>
        <v>0</v>
      </c>
      <c r="E52" s="240"/>
      <c r="F52" s="240"/>
      <c r="G52" s="240"/>
      <c r="H52" s="428"/>
      <c r="I52" s="428"/>
      <c r="J52" s="428"/>
      <c r="K52" s="428"/>
      <c r="L52" s="428"/>
      <c r="M52" s="428"/>
      <c r="N52" s="428"/>
      <c r="O52" s="428"/>
      <c r="P52" s="428"/>
      <c r="Q52" s="428"/>
      <c r="R52" s="678"/>
      <c r="S52" s="659"/>
      <c r="T52" s="675"/>
      <c r="U52" s="676"/>
      <c r="V52" s="346"/>
      <c r="W52" s="207"/>
      <c r="X52" s="346" t="s">
        <v>179</v>
      </c>
      <c r="Y52" s="44"/>
      <c r="Z52" s="486"/>
      <c r="AA52">
        <f t="shared" si="3"/>
        <v>32</v>
      </c>
    </row>
    <row r="53" spans="1:27" x14ac:dyDescent="0.25">
      <c r="A53" s="464" t="str">
        <f t="shared" ca="1" si="2"/>
        <v>IE10 / 33</v>
      </c>
      <c r="B53" s="98" t="str">
        <f ca="1">OFFSET(Sprachen!A407,0,'Informazioni generali'!$B$4-1,1,1)</f>
        <v>Potenza massima erogata dal generatore</v>
      </c>
      <c r="C53" s="467" t="s">
        <v>6</v>
      </c>
      <c r="D53" s="101">
        <f>SUMIF($H$50:$Q$50,"Ja",H53:Q53)+SUMIF($H$50:$Q$50,"Oui",H53:Q53)+SUMIF($H$50:$Q$50,"Si",H53:Q53)</f>
        <v>0</v>
      </c>
      <c r="E53" s="240"/>
      <c r="F53" s="240"/>
      <c r="G53" s="240"/>
      <c r="H53" s="428"/>
      <c r="I53" s="428"/>
      <c r="J53" s="428"/>
      <c r="K53" s="428"/>
      <c r="L53" s="428"/>
      <c r="M53" s="428"/>
      <c r="N53" s="428"/>
      <c r="O53" s="428"/>
      <c r="P53" s="428"/>
      <c r="Q53" s="428"/>
      <c r="R53" s="678"/>
      <c r="S53" s="659"/>
      <c r="T53" s="675"/>
      <c r="U53" s="676"/>
      <c r="V53" s="346"/>
      <c r="W53" s="207"/>
      <c r="X53" s="346" t="s">
        <v>179</v>
      </c>
      <c r="Y53" s="44"/>
      <c r="Z53" s="486"/>
      <c r="AA53">
        <f t="shared" si="3"/>
        <v>33</v>
      </c>
    </row>
    <row r="54" spans="1:27" ht="31.5" customHeight="1" x14ac:dyDescent="0.25">
      <c r="A54" s="464" t="str">
        <f t="shared" ca="1" si="2"/>
        <v>IE10 / 34</v>
      </c>
      <c r="B54" s="98" t="str">
        <f ca="1">OFFSET(Sprachen!A408,0,'Informazioni generali'!$B$4-1,1,1)</f>
        <v>Produzione netta di tutte le centrali</v>
      </c>
      <c r="C54" s="467" t="s">
        <v>8</v>
      </c>
      <c r="D54" s="102">
        <f ca="1">IFERROR(SUM(H54:Q54),"")</f>
        <v>0</v>
      </c>
      <c r="E54" s="244"/>
      <c r="F54" s="244"/>
      <c r="G54" s="244"/>
      <c r="H54" s="108" t="str">
        <f ca="1">IFERROR(IF($D$5="Nein/Non/No","-",VLOOKUP(H$47,Input_prod_e!$A$21:$AA$30,HLOOKUP($A$2,Input_prod_e!$C$5:$AS$6,2,FALSE)+2,FALSE)),"")</f>
        <v/>
      </c>
      <c r="I54" s="108" t="str">
        <f ca="1">IFERROR(IF($D$5="Nein/Non/No","-",VLOOKUP(I$47,Input_prod_e!$A$21:$AA$30,HLOOKUP($A$2,Input_prod_e!$C$5:$AS$6,2,FALSE)+2,FALSE)),"")</f>
        <v/>
      </c>
      <c r="J54" s="108" t="str">
        <f ca="1">IFERROR(IF($D$5="Nein/Non/No","-",VLOOKUP(J$47,Input_prod_e!$A$21:$AA$30,HLOOKUP($A$2,Input_prod_e!$C$5:$AS$6,2,FALSE)+2,FALSE)),"")</f>
        <v/>
      </c>
      <c r="K54" s="108" t="str">
        <f ca="1">IFERROR(IF($D$5="Nein/Non/No","-",VLOOKUP(K$47,Input_prod_e!$A$21:$AA$30,HLOOKUP($A$2,Input_prod_e!$C$5:$AS$6,2,FALSE)+2,FALSE)),"")</f>
        <v/>
      </c>
      <c r="L54" s="108" t="str">
        <f ca="1">IFERROR(IF($D$5="Nein/Non/No","-",VLOOKUP(L$47,Input_prod_e!$A$21:$AA$30,HLOOKUP($A$2,Input_prod_e!$C$5:$AS$6,2,FALSE)+2,FALSE)),"")</f>
        <v/>
      </c>
      <c r="M54" s="108" t="str">
        <f ca="1">IFERROR(IF($D$5="Nein/Non/No","-",VLOOKUP(M$47,Input_prod_e!$A$21:$AA$30,HLOOKUP($A$2,Input_prod_e!$C$5:$AS$6,2,FALSE)+2,FALSE)),"")</f>
        <v/>
      </c>
      <c r="N54" s="108" t="str">
        <f ca="1">IFERROR(IF($D$5="Nein/Non/No","-",VLOOKUP(N$47,Input_prod_e!$A$21:$AA$30,HLOOKUP($A$2,Input_prod_e!$C$5:$AS$6,2,FALSE)+2,FALSE)),"")</f>
        <v/>
      </c>
      <c r="O54" s="108" t="str">
        <f ca="1">IFERROR(IF($D$5="Nein/Non/No","-",VLOOKUP(O$47,Input_prod_e!$A$21:$AA$30,HLOOKUP($A$2,Input_prod_e!$C$5:$AS$6,2,FALSE)+2,FALSE)),"")</f>
        <v/>
      </c>
      <c r="P54" s="108" t="str">
        <f ca="1">IFERROR(IF($D$5="Nein/Non/No","-",VLOOKUP(P$47,Input_prod_e!$A$21:$AA$30,HLOOKUP($A$2,Input_prod_e!$C$5:$AS$6,2,FALSE)+2,FALSE)),"")</f>
        <v/>
      </c>
      <c r="Q54" s="108" t="str">
        <f ca="1">IFERROR(IF($D$5="Nein/Non/No","-",VLOOKUP(Q$47,Input_prod_e!$A$21:$AA$30,HLOOKUP($A$2,Input_prod_e!$C$5:$AS$6,2,FALSE)+2,FALSE)),"")</f>
        <v/>
      </c>
      <c r="R54" s="574" t="str">
        <f ca="1">OFFSET(Sprachen!A498,0,'Informazioni generali'!$B$4-1,1,1)</f>
        <v>Prendere in considerazione soltanto gli impianti con collegamento sul piano idraulico e ottimizzati congiuntamente</v>
      </c>
      <c r="S54" s="576"/>
      <c r="T54" s="586"/>
      <c r="U54" s="586"/>
      <c r="V54" s="493"/>
      <c r="W54" s="209"/>
      <c r="X54" s="493"/>
      <c r="Y54" s="494"/>
      <c r="Z54" s="486"/>
      <c r="AA54">
        <f t="shared" si="3"/>
        <v>34</v>
      </c>
    </row>
    <row r="55" spans="1:27" ht="31.5" customHeight="1" x14ac:dyDescent="0.25">
      <c r="A55" s="464" t="str">
        <f t="shared" ca="1" si="2"/>
        <v>IE10 / 35</v>
      </c>
      <c r="B55" s="98" t="str">
        <f ca="1">OFFSET(Sprachen!A409,0,'Informazioni generali'!$B$4-1,1,1)</f>
        <v>Produzione netta degli impianti con collegamento sul piano idraulico e ottimizzati congiuntamente</v>
      </c>
      <c r="C55" s="467" t="s">
        <v>8</v>
      </c>
      <c r="D55" s="102">
        <f>SUM(H55:Q55)</f>
        <v>0</v>
      </c>
      <c r="E55" s="244"/>
      <c r="F55" s="244"/>
      <c r="G55" s="244"/>
      <c r="H55" s="108">
        <f>+IF(H50="Ja",H54,0)+IF(H50="Oui",H54,0)+IF(H50="Si",H54,0)</f>
        <v>0</v>
      </c>
      <c r="I55" s="108">
        <f t="shared" ref="I55:Q55" si="4">+IF(I50="Ja",I54,0)+IF(I50="Oui",I54,0)+IF(I50="Si",I54,0)</f>
        <v>0</v>
      </c>
      <c r="J55" s="108">
        <f t="shared" si="4"/>
        <v>0</v>
      </c>
      <c r="K55" s="108">
        <f t="shared" si="4"/>
        <v>0</v>
      </c>
      <c r="L55" s="108">
        <f t="shared" si="4"/>
        <v>0</v>
      </c>
      <c r="M55" s="108">
        <f t="shared" si="4"/>
        <v>0</v>
      </c>
      <c r="N55" s="108">
        <f t="shared" si="4"/>
        <v>0</v>
      </c>
      <c r="O55" s="108">
        <f t="shared" si="4"/>
        <v>0</v>
      </c>
      <c r="P55" s="108">
        <f t="shared" si="4"/>
        <v>0</v>
      </c>
      <c r="Q55" s="108">
        <f t="shared" si="4"/>
        <v>0</v>
      </c>
      <c r="R55" s="570"/>
      <c r="S55" s="572"/>
      <c r="T55" s="586"/>
      <c r="U55" s="586"/>
      <c r="V55" s="493"/>
      <c r="W55" s="209"/>
      <c r="X55" s="493"/>
      <c r="Y55" s="494"/>
      <c r="Z55" s="486"/>
      <c r="AA55">
        <f t="shared" si="3"/>
        <v>35</v>
      </c>
    </row>
    <row r="56" spans="1:27" x14ac:dyDescent="0.25">
      <c r="A56" s="464" t="str">
        <f t="shared" ca="1" si="2"/>
        <v>IE10 / 36</v>
      </c>
      <c r="B56" s="98" t="str">
        <f ca="1">OFFSET(Sprachen!A410,0,'Informazioni generali'!$B$4-1,1,1)</f>
        <v>Diritto a RU/RIC</v>
      </c>
      <c r="C56" s="467" t="str">
        <f ca="1">OFFSET(Sprachen!A404,0,'Informazioni generali'!$B$4-1,1,1)</f>
        <v>[Si/No]</v>
      </c>
      <c r="D56" s="495">
        <f>IF(COUNTIF(H56:Q56,"Ja")&gt;0,COUNTIF(H56:Q56,"Ja"),0)</f>
        <v>0</v>
      </c>
      <c r="E56" s="496"/>
      <c r="F56" s="496"/>
      <c r="G56" s="496"/>
      <c r="H56" s="354"/>
      <c r="I56" s="354"/>
      <c r="J56" s="354"/>
      <c r="K56" s="354"/>
      <c r="L56" s="354"/>
      <c r="M56" s="354"/>
      <c r="N56" s="354"/>
      <c r="O56" s="354"/>
      <c r="P56" s="354"/>
      <c r="Q56" s="354"/>
      <c r="R56" s="687"/>
      <c r="S56" s="688"/>
      <c r="T56" s="675"/>
      <c r="U56" s="676"/>
      <c r="V56" s="346"/>
      <c r="W56" s="207"/>
      <c r="X56" s="346" t="s">
        <v>179</v>
      </c>
      <c r="Y56" s="492" t="s">
        <v>179</v>
      </c>
      <c r="Z56" s="486"/>
      <c r="AA56">
        <f t="shared" si="3"/>
        <v>36</v>
      </c>
    </row>
    <row r="57" spans="1:27" x14ac:dyDescent="0.25">
      <c r="A57" s="464" t="str">
        <f t="shared" ca="1" si="2"/>
        <v>IE10 / 37</v>
      </c>
      <c r="B57" s="98" t="str">
        <f ca="1">OFFSET(Sprachen!A411,0,'Informazioni generali'!$B$4-1,1,1)</f>
        <v>Ricavi da RU/RIC anno</v>
      </c>
      <c r="C57" s="467" t="s">
        <v>24</v>
      </c>
      <c r="D57" s="497">
        <f>SUMIF(H50:Q50,"Ja",H57:Q57)+SUMIF(H50:Q50,"Oui",H57:Q57)+SUMIF(H50:Q50,"Si",H57:Q57)</f>
        <v>0</v>
      </c>
      <c r="E57" s="245"/>
      <c r="F57" s="245"/>
      <c r="G57" s="245"/>
      <c r="H57" s="429"/>
      <c r="I57" s="429"/>
      <c r="J57" s="429"/>
      <c r="K57" s="429"/>
      <c r="L57" s="429"/>
      <c r="M57" s="429"/>
      <c r="N57" s="429"/>
      <c r="O57" s="429"/>
      <c r="P57" s="429"/>
      <c r="Q57" s="429"/>
      <c r="R57" s="678"/>
      <c r="S57" s="659"/>
      <c r="T57" s="675"/>
      <c r="U57" s="676"/>
      <c r="V57" s="346"/>
      <c r="W57" s="207"/>
      <c r="X57" s="346" t="s">
        <v>179</v>
      </c>
      <c r="Y57" s="492" t="s">
        <v>179</v>
      </c>
      <c r="Z57" s="486"/>
      <c r="AA57">
        <f t="shared" si="3"/>
        <v>37</v>
      </c>
    </row>
    <row r="58" spans="1:27" ht="25" x14ac:dyDescent="0.25">
      <c r="A58" s="464" t="str">
        <f t="shared" ca="1" si="2"/>
        <v>IE10 / 39</v>
      </c>
      <c r="B58" s="98" t="str">
        <f ca="1">OFFSET(Sprachen!A412,0,'Informazioni generali'!$B$4-1,1,1)</f>
        <v>Ricavi dall'indennizzo per risanamenti secondo la legge sulla protezione delle acque</v>
      </c>
      <c r="C58" s="457" t="s">
        <v>24</v>
      </c>
      <c r="D58" s="497">
        <f>SUMIF($H$50:$Q$50,"Ja",H58:Q58)+SUMIF($H$50:$Q$50,"Oui",H58:Q58)+SUMIF($H$50:$Q$50,"Si",H58:Q58)</f>
        <v>0</v>
      </c>
      <c r="E58" s="245"/>
      <c r="F58" s="245"/>
      <c r="G58" s="245"/>
      <c r="H58" s="429"/>
      <c r="I58" s="429"/>
      <c r="J58" s="429"/>
      <c r="K58" s="429"/>
      <c r="L58" s="429"/>
      <c r="M58" s="429"/>
      <c r="N58" s="429"/>
      <c r="O58" s="429"/>
      <c r="P58" s="429"/>
      <c r="Q58" s="429"/>
      <c r="R58" s="656"/>
      <c r="S58" s="658"/>
      <c r="T58" s="675"/>
      <c r="U58" s="676"/>
      <c r="V58" s="346"/>
      <c r="W58" s="207"/>
      <c r="X58" s="346" t="s">
        <v>179</v>
      </c>
      <c r="Y58" s="492" t="s">
        <v>179</v>
      </c>
      <c r="Z58" s="486"/>
      <c r="AA58">
        <v>39</v>
      </c>
    </row>
    <row r="59" spans="1:27" ht="25" x14ac:dyDescent="0.25">
      <c r="A59" s="464" t="str">
        <f t="shared" ca="1" si="2"/>
        <v>IE10 / 41</v>
      </c>
      <c r="B59" s="98" t="str">
        <f ca="1">OFFSET(Sprachen!A413,0,'Informazioni generali'!$B$4-1,1,1)</f>
        <v>Ricavi da altre misure di sostegno da parte degli enti pubblici</v>
      </c>
      <c r="C59" s="457" t="s">
        <v>24</v>
      </c>
      <c r="D59" s="497">
        <f>SUMIF(H50:Q50,"Ja",H59:Q59)+SUMIF(H50:Q50,"Qui",H59:Q59)+SUMIF(H50:Q50,"Si",H59:Q59)</f>
        <v>0</v>
      </c>
      <c r="E59" s="245"/>
      <c r="F59" s="245"/>
      <c r="G59" s="245"/>
      <c r="H59" s="429"/>
      <c r="I59" s="429"/>
      <c r="J59" s="429"/>
      <c r="K59" s="429"/>
      <c r="L59" s="429"/>
      <c r="M59" s="429"/>
      <c r="N59" s="429"/>
      <c r="O59" s="429"/>
      <c r="P59" s="429"/>
      <c r="Q59" s="429"/>
      <c r="R59" s="656"/>
      <c r="S59" s="658"/>
      <c r="T59" s="675"/>
      <c r="U59" s="676"/>
      <c r="V59" s="346"/>
      <c r="W59" s="207"/>
      <c r="X59" s="346" t="s">
        <v>179</v>
      </c>
      <c r="Y59" s="44"/>
      <c r="Z59" s="486"/>
      <c r="AA59">
        <v>41</v>
      </c>
    </row>
    <row r="60" spans="1:27" ht="15.5" x14ac:dyDescent="0.35">
      <c r="A60" s="483"/>
      <c r="B60" s="484"/>
      <c r="C60" s="484"/>
      <c r="D60" s="484"/>
      <c r="E60" s="484"/>
      <c r="F60" s="484"/>
      <c r="G60" s="484"/>
      <c r="H60" s="484"/>
      <c r="I60" s="484"/>
      <c r="J60" s="484"/>
      <c r="K60" s="484"/>
      <c r="L60" s="484"/>
      <c r="M60" s="484"/>
      <c r="N60" s="484"/>
      <c r="O60" s="484"/>
      <c r="P60" s="484"/>
      <c r="Q60" s="484"/>
      <c r="R60" s="484"/>
      <c r="S60" s="484"/>
      <c r="T60" s="484"/>
      <c r="U60" s="484"/>
      <c r="V60" s="484"/>
      <c r="W60" s="485"/>
      <c r="X60" s="484"/>
      <c r="Y60" s="484"/>
      <c r="Z60" s="486"/>
    </row>
    <row r="61" spans="1:27" ht="26" x14ac:dyDescent="0.3">
      <c r="A61" s="498" t="str">
        <f ca="1">OFFSET(Sprachen!A414,0,'Informazioni generali'!$B$4-1,1,1)</f>
        <v>B. Costi di produzione</v>
      </c>
      <c r="B61" s="498"/>
      <c r="C61" s="465"/>
      <c r="D61" s="499"/>
      <c r="E61" s="500"/>
      <c r="F61" s="500"/>
      <c r="G61" s="500"/>
      <c r="H61" s="674" t="str">
        <f ca="1">R47</f>
        <v>Commenti UFE</v>
      </c>
      <c r="I61" s="674"/>
      <c r="J61" s="674"/>
      <c r="K61" s="674"/>
      <c r="L61" s="674"/>
      <c r="M61" s="740" t="str">
        <f ca="1">T47</f>
        <v>Commenti richiedente</v>
      </c>
      <c r="N61" s="741"/>
      <c r="O61" s="741"/>
      <c r="P61" s="741"/>
      <c r="Q61" s="741"/>
      <c r="R61" s="741"/>
      <c r="S61" s="741"/>
      <c r="T61" s="741"/>
      <c r="U61" s="742"/>
      <c r="V61" s="454" t="str">
        <f ca="1">V47</f>
        <v>Esame plausiblità</v>
      </c>
      <c r="W61" s="454" t="str">
        <f ca="1">W47</f>
        <v>Osservazioni plausibilità</v>
      </c>
      <c r="X61" s="454" t="str">
        <f ca="1">X47</f>
        <v>Esame materiale</v>
      </c>
      <c r="Y61" s="454" t="str">
        <f ca="1">Y47</f>
        <v>Commenti esame materiale</v>
      </c>
    </row>
    <row r="62" spans="1:27" ht="27.75" customHeight="1" x14ac:dyDescent="0.25">
      <c r="A62" s="464"/>
      <c r="B62" s="501" t="str">
        <f ca="1">OFFSET(Sprachen!A415,0,'Informazioni generali'!$B$4-1,1,1)</f>
        <v>B 1. Costi e ricavi d'esercizio</v>
      </c>
      <c r="C62" s="467"/>
      <c r="D62" s="467"/>
      <c r="E62" s="502"/>
      <c r="F62" s="502"/>
      <c r="G62" s="502"/>
      <c r="H62" s="590"/>
      <c r="I62" s="590"/>
      <c r="J62" s="590"/>
      <c r="K62" s="590"/>
      <c r="L62" s="590"/>
      <c r="M62" s="663"/>
      <c r="N62" s="663"/>
      <c r="O62" s="663"/>
      <c r="P62" s="663"/>
      <c r="Q62" s="663"/>
      <c r="R62" s="663"/>
      <c r="S62" s="663"/>
      <c r="T62" s="663"/>
      <c r="U62" s="663"/>
      <c r="V62" s="346"/>
      <c r="W62" s="207"/>
      <c r="X62" s="346" t="s">
        <v>179</v>
      </c>
      <c r="Y62" s="472" t="s">
        <v>179</v>
      </c>
    </row>
    <row r="63" spans="1:27" ht="25" x14ac:dyDescent="0.25">
      <c r="A63" s="464" t="str">
        <f t="shared" ref="A63:A72" ca="1" si="5">CONCATENATE($A$2," / ",AA63)</f>
        <v>IE10 / 42</v>
      </c>
      <c r="B63" s="98" t="str">
        <f ca="1">OFFSET(Sprachen!A416,0,'Informazioni generali'!$B$4-1,1,1)</f>
        <v>Somma subventioni/remunerazioni degli enti pubblici</v>
      </c>
      <c r="C63" s="467"/>
      <c r="D63" s="503">
        <f>D59+D57</f>
        <v>0</v>
      </c>
      <c r="E63" s="504"/>
      <c r="F63" s="504"/>
      <c r="G63" s="504"/>
      <c r="H63" s="705"/>
      <c r="I63" s="602"/>
      <c r="J63" s="602"/>
      <c r="K63" s="602"/>
      <c r="L63" s="706"/>
      <c r="M63" s="707"/>
      <c r="N63" s="708"/>
      <c r="O63" s="708"/>
      <c r="P63" s="708"/>
      <c r="Q63" s="708"/>
      <c r="R63" s="708"/>
      <c r="S63" s="708"/>
      <c r="T63" s="708"/>
      <c r="U63" s="709"/>
      <c r="V63" s="346"/>
      <c r="W63" s="207"/>
      <c r="X63" s="346" t="s">
        <v>179</v>
      </c>
      <c r="Y63" s="472" t="s">
        <v>179</v>
      </c>
      <c r="AA63">
        <v>42</v>
      </c>
    </row>
    <row r="64" spans="1:27" ht="33" customHeight="1" x14ac:dyDescent="0.25">
      <c r="A64" s="464" t="str">
        <f t="shared" ca="1" si="5"/>
        <v>IE10 / 43</v>
      </c>
      <c r="B64" s="98" t="str">
        <f ca="1">OFFSET(Sprachen!A417,0,'Informazioni generali'!$B$4-1,1,1)</f>
        <v>Altri ricavi d'esercizio (senza sostegni)</v>
      </c>
      <c r="C64" s="105" t="s">
        <v>24</v>
      </c>
      <c r="D64" s="116"/>
      <c r="E64" s="505"/>
      <c r="F64" s="505"/>
      <c r="G64" s="505"/>
      <c r="H64" s="717" t="str">
        <f ca="1">CONCATENATE(OFFSET(Sprachen!A500,0,'Informazioni generali'!$B$4-1,1,1)," 5.",A2,".7")</f>
        <v>Conformemente alla direttiva dell'UFE sui costi d'esercizio e del capitale computabili 5.IE10.7</v>
      </c>
      <c r="I64" s="582"/>
      <c r="J64" s="582"/>
      <c r="K64" s="582"/>
      <c r="L64" s="718"/>
      <c r="M64" s="663"/>
      <c r="N64" s="663"/>
      <c r="O64" s="663"/>
      <c r="P64" s="663"/>
      <c r="Q64" s="663"/>
      <c r="R64" s="663"/>
      <c r="S64" s="663"/>
      <c r="T64" s="663"/>
      <c r="U64" s="663"/>
      <c r="V64" s="346"/>
      <c r="W64" s="207"/>
      <c r="X64" s="346" t="s">
        <v>179</v>
      </c>
      <c r="Y64" s="472" t="s">
        <v>179</v>
      </c>
      <c r="AA64">
        <v>43</v>
      </c>
    </row>
    <row r="65" spans="1:27" x14ac:dyDescent="0.25">
      <c r="A65" s="464" t="str">
        <f t="shared" ca="1" si="5"/>
        <v>IE10 / 44</v>
      </c>
      <c r="B65" s="98" t="str">
        <f ca="1">OFFSET(Sprachen!A418,0,'Informazioni generali'!$B$4-1,1,1)</f>
        <v>Attivazione di prestazioni proprie</v>
      </c>
      <c r="C65" s="105" t="s">
        <v>24</v>
      </c>
      <c r="D65" s="116"/>
      <c r="E65" s="252"/>
      <c r="F65" s="252"/>
      <c r="G65" s="252"/>
      <c r="H65" s="717"/>
      <c r="I65" s="582"/>
      <c r="J65" s="582"/>
      <c r="K65" s="582"/>
      <c r="L65" s="718"/>
      <c r="M65" s="663"/>
      <c r="N65" s="663"/>
      <c r="O65" s="663"/>
      <c r="P65" s="663"/>
      <c r="Q65" s="663"/>
      <c r="R65" s="663"/>
      <c r="S65" s="663"/>
      <c r="T65" s="663"/>
      <c r="U65" s="663"/>
      <c r="V65" s="346"/>
      <c r="W65" s="207"/>
      <c r="X65" s="346" t="s">
        <v>179</v>
      </c>
      <c r="Y65" s="472" t="s">
        <v>179</v>
      </c>
      <c r="AA65">
        <f t="shared" ref="AA65:AA72" si="6">AA64+1</f>
        <v>44</v>
      </c>
    </row>
    <row r="66" spans="1:27" ht="12.75" customHeight="1" x14ac:dyDescent="0.25">
      <c r="A66" s="464" t="str">
        <f t="shared" ca="1" si="5"/>
        <v>IE10 / 45</v>
      </c>
      <c r="B66" s="98" t="str">
        <f ca="1">OFFSET(Sprachen!A419,0,'Informazioni generali'!$B$4-1,1,1)</f>
        <v>Energia di pompaggio</v>
      </c>
      <c r="C66" s="105" t="s">
        <v>8</v>
      </c>
      <c r="D66" s="506" t="str">
        <f ca="1">IFERROR(IF($D$5="Nein/Non/No","-",INDIRECT(CONCATENATE(Input_prod_e!$A$2,"!")&amp;CONCATENATE(MID("CDEFGHIJKLMNOPQRSTUVWXYZ",HLOOKUP($A$2,Input_prod_e!$C$5:$AS$6,2,FALSE),1),"55"))),"")</f>
        <v/>
      </c>
      <c r="E66" s="242"/>
      <c r="F66" s="242"/>
      <c r="G66" s="242"/>
      <c r="H66" s="680" t="s">
        <v>597</v>
      </c>
      <c r="I66" s="680"/>
      <c r="J66" s="680"/>
      <c r="K66" s="680"/>
      <c r="L66" s="681"/>
      <c r="M66" s="663"/>
      <c r="N66" s="663"/>
      <c r="O66" s="663"/>
      <c r="P66" s="663"/>
      <c r="Q66" s="663"/>
      <c r="R66" s="663"/>
      <c r="S66" s="663"/>
      <c r="T66" s="663"/>
      <c r="U66" s="663"/>
      <c r="V66" s="346"/>
      <c r="W66" s="207"/>
      <c r="X66" s="346" t="s">
        <v>179</v>
      </c>
      <c r="Y66" s="472" t="s">
        <v>179</v>
      </c>
      <c r="AA66">
        <f t="shared" si="6"/>
        <v>45</v>
      </c>
    </row>
    <row r="67" spans="1:27" ht="25" x14ac:dyDescent="0.25">
      <c r="A67" s="464" t="str">
        <f t="shared" ca="1" si="5"/>
        <v>IE10 / 46</v>
      </c>
      <c r="B67" s="98" t="str">
        <f ca="1">OFFSET(Sprachen!A420,0,'Informazioni generali'!$B$4-1,1,1)</f>
        <v>Costi specifici dell'energia di pompaggio a prezzo di mercato</v>
      </c>
      <c r="C67" s="105" t="s">
        <v>38</v>
      </c>
      <c r="D67" s="507" t="str">
        <f ca="1">IFERROR(D68*100/(D66*1000000),"")</f>
        <v/>
      </c>
      <c r="E67" s="247"/>
      <c r="F67" s="247"/>
      <c r="G67" s="247"/>
      <c r="H67" s="585" t="s">
        <v>1800</v>
      </c>
      <c r="I67" s="673" t="str">
        <f ca="1">OFFSET(Sprachen!A428,0,'Informazioni generali'!$B$4-1,1,1)</f>
        <v>Oneri per le prestazioni di servizio globali e la commercializzazione dell’elettricità (Overhead) [CHF]</v>
      </c>
      <c r="J67" s="673"/>
      <c r="K67" s="749"/>
      <c r="L67" s="749"/>
      <c r="M67" s="663"/>
      <c r="N67" s="663"/>
      <c r="O67" s="663"/>
      <c r="P67" s="663"/>
      <c r="Q67" s="663"/>
      <c r="R67" s="663"/>
      <c r="S67" s="663"/>
      <c r="T67" s="663"/>
      <c r="U67" s="663"/>
      <c r="V67" s="346"/>
      <c r="W67" s="207"/>
      <c r="X67" s="346" t="s">
        <v>179</v>
      </c>
      <c r="Y67" s="472" t="s">
        <v>179</v>
      </c>
      <c r="AA67">
        <f t="shared" si="6"/>
        <v>46</v>
      </c>
    </row>
    <row r="68" spans="1:27" x14ac:dyDescent="0.25">
      <c r="A68" s="464" t="str">
        <f ca="1">CONCATENATE($A$2," / ",AA68)</f>
        <v>IE10 / 47</v>
      </c>
      <c r="B68" s="98" t="str">
        <f ca="1">OFFSET(Sprachen!A421,0,'Informazioni generali'!$B$4-1,1,1)</f>
        <v>Costi energia di pompaggio a prezzo di mercato</v>
      </c>
      <c r="C68" s="105" t="s">
        <v>24</v>
      </c>
      <c r="D68" s="506" t="str">
        <f ca="1">IFERROR(IF($D$5="Nein/Non/No","-",INDIRECT(CONCATENATE(Input_prod_e!$A$2,"!")&amp;CONCATENATE(MID("CDEFGHIJKLMNOPQRSTUVWXYZ",HLOOKUP($A$2,Input_prod_e!$C$5:$AS$6,2,FALSE),1),"67"))),"")</f>
        <v/>
      </c>
      <c r="E68" s="248"/>
      <c r="F68" s="248"/>
      <c r="G68" s="248"/>
      <c r="H68" s="585"/>
      <c r="I68" s="673"/>
      <c r="J68" s="673"/>
      <c r="K68" s="749"/>
      <c r="L68" s="749"/>
      <c r="M68" s="663"/>
      <c r="N68" s="663"/>
      <c r="O68" s="663"/>
      <c r="P68" s="663"/>
      <c r="Q68" s="663"/>
      <c r="R68" s="663"/>
      <c r="S68" s="663"/>
      <c r="T68" s="663"/>
      <c r="U68" s="663"/>
      <c r="V68" s="346"/>
      <c r="W68" s="207"/>
      <c r="X68" s="346" t="s">
        <v>179</v>
      </c>
      <c r="Y68" s="472" t="s">
        <v>179</v>
      </c>
      <c r="AA68">
        <f t="shared" si="6"/>
        <v>47</v>
      </c>
    </row>
    <row r="69" spans="1:27" ht="25.9" customHeight="1" x14ac:dyDescent="0.25">
      <c r="A69" s="464" t="str">
        <f t="shared" ca="1" si="5"/>
        <v>IE10 / 48</v>
      </c>
      <c r="B69" s="98" t="str">
        <f ca="1">OFFSET(Sprachen!A422,0,'Informazioni generali'!$B$4-1,1,1)</f>
        <v>Costi per l'acquisto di energia</v>
      </c>
      <c r="C69" s="105" t="s">
        <v>24</v>
      </c>
      <c r="D69" s="116"/>
      <c r="E69" s="252"/>
      <c r="F69" s="252"/>
      <c r="G69" s="252"/>
      <c r="H69" s="585"/>
      <c r="I69" s="673"/>
      <c r="J69" s="673"/>
      <c r="K69" s="749"/>
      <c r="L69" s="749"/>
      <c r="M69" s="663"/>
      <c r="N69" s="663"/>
      <c r="O69" s="663"/>
      <c r="P69" s="663"/>
      <c r="Q69" s="663"/>
      <c r="R69" s="663"/>
      <c r="S69" s="663"/>
      <c r="T69" s="663"/>
      <c r="U69" s="663"/>
      <c r="V69" s="346"/>
      <c r="W69" s="207"/>
      <c r="X69" s="346" t="s">
        <v>179</v>
      </c>
      <c r="Y69" s="472" t="s">
        <v>179</v>
      </c>
      <c r="AA69">
        <f t="shared" si="6"/>
        <v>48</v>
      </c>
    </row>
    <row r="70" spans="1:27" ht="15" customHeight="1" x14ac:dyDescent="0.25">
      <c r="A70" s="464" t="str">
        <f t="shared" ca="1" si="5"/>
        <v>IE10 / 49</v>
      </c>
      <c r="B70" s="98" t="str">
        <f ca="1">OFFSET(Sprachen!A423,0,'Informazioni generali'!$B$4-1,1,1)</f>
        <v>Costi per l'utilizzazione della rete</v>
      </c>
      <c r="C70" s="105" t="s">
        <v>24</v>
      </c>
      <c r="D70" s="116"/>
      <c r="E70" s="252"/>
      <c r="F70" s="252"/>
      <c r="G70" s="252"/>
      <c r="H70" s="585" t="s">
        <v>1801</v>
      </c>
      <c r="I70" s="649" t="str">
        <f ca="1">OFFSET(Sprachen!A429,0,'Informazioni generali'!$B$4-1,1,1)</f>
        <v>Tipo di impianto idroelettrico</v>
      </c>
      <c r="J70" s="649"/>
      <c r="K70" s="586"/>
      <c r="L70" s="586"/>
      <c r="M70" s="663"/>
      <c r="N70" s="663"/>
      <c r="O70" s="663"/>
      <c r="P70" s="663"/>
      <c r="Q70" s="663"/>
      <c r="R70" s="663"/>
      <c r="S70" s="663"/>
      <c r="T70" s="663"/>
      <c r="U70" s="663"/>
      <c r="V70" s="346"/>
      <c r="W70" s="207"/>
      <c r="X70" s="346" t="s">
        <v>179</v>
      </c>
      <c r="Y70" s="472" t="s">
        <v>179</v>
      </c>
      <c r="AA70">
        <f t="shared" si="6"/>
        <v>49</v>
      </c>
    </row>
    <row r="71" spans="1:27" x14ac:dyDescent="0.25">
      <c r="A71" s="464" t="str">
        <f t="shared" ca="1" si="5"/>
        <v>IE10 / 50</v>
      </c>
      <c r="B71" s="98" t="str">
        <f ca="1">OFFSET(Sprachen!A424,0,'Informazioni generali'!$B$4-1,1,1)</f>
        <v>Materiale e prestazioni di terzi</v>
      </c>
      <c r="C71" s="105" t="s">
        <v>24</v>
      </c>
      <c r="D71" s="116"/>
      <c r="E71" s="252"/>
      <c r="F71" s="252"/>
      <c r="G71" s="252"/>
      <c r="H71" s="585"/>
      <c r="I71" s="649"/>
      <c r="J71" s="649"/>
      <c r="K71" s="586"/>
      <c r="L71" s="586"/>
      <c r="M71" s="663"/>
      <c r="N71" s="663"/>
      <c r="O71" s="663"/>
      <c r="P71" s="663"/>
      <c r="Q71" s="663"/>
      <c r="R71" s="663"/>
      <c r="S71" s="663"/>
      <c r="T71" s="663"/>
      <c r="U71" s="663"/>
      <c r="V71" s="346"/>
      <c r="W71" s="207"/>
      <c r="X71" s="346" t="s">
        <v>179</v>
      </c>
      <c r="Y71" s="472" t="s">
        <v>179</v>
      </c>
      <c r="AA71">
        <f t="shared" si="6"/>
        <v>50</v>
      </c>
    </row>
    <row r="72" spans="1:27" x14ac:dyDescent="0.25">
      <c r="A72" s="464" t="str">
        <f t="shared" ca="1" si="5"/>
        <v>IE10 / 51</v>
      </c>
      <c r="B72" s="98" t="str">
        <f ca="1">OFFSET(Sprachen!A425,0,'Informazioni generali'!$B$4-1,1,1)</f>
        <v>Costi per il personale</v>
      </c>
      <c r="C72" s="105" t="s">
        <v>24</v>
      </c>
      <c r="D72" s="116"/>
      <c r="E72" s="508"/>
      <c r="F72" s="508"/>
      <c r="G72" s="508"/>
      <c r="H72" s="585"/>
      <c r="I72" s="649"/>
      <c r="J72" s="649"/>
      <c r="K72" s="586"/>
      <c r="L72" s="586"/>
      <c r="M72" s="663"/>
      <c r="N72" s="663"/>
      <c r="O72" s="663"/>
      <c r="P72" s="663"/>
      <c r="Q72" s="663"/>
      <c r="R72" s="663"/>
      <c r="S72" s="663"/>
      <c r="T72" s="663"/>
      <c r="U72" s="663"/>
      <c r="V72" s="346"/>
      <c r="W72" s="207"/>
      <c r="X72" s="346" t="s">
        <v>179</v>
      </c>
      <c r="Y72" s="472" t="s">
        <v>179</v>
      </c>
      <c r="AA72">
        <f t="shared" si="6"/>
        <v>51</v>
      </c>
    </row>
    <row r="73" spans="1:27" x14ac:dyDescent="0.25">
      <c r="A73" s="464" t="str">
        <f ca="1">CONCATENATE($A$2," / ",AA73)</f>
        <v>IE10 / 52</v>
      </c>
      <c r="B73" s="98" t="str">
        <f ca="1">OFFSET(Sprachen!A426,0,'Informazioni generali'!$B$4-1,1,1)</f>
        <v>Altri costi d'esercizio (incl. GO)</v>
      </c>
      <c r="C73" s="105" t="s">
        <v>24</v>
      </c>
      <c r="D73" s="116"/>
      <c r="E73" s="509"/>
      <c r="F73" s="509"/>
      <c r="G73" s="509"/>
      <c r="H73" s="174" t="s">
        <v>1812</v>
      </c>
      <c r="I73" s="748" t="str">
        <f ca="1">OFFSET(Sprachen!A430,0,'Informazioni generali'!$B$4-1,1,1)</f>
        <v>Tetto massimo [ct./kWh]</v>
      </c>
      <c r="J73" s="748"/>
      <c r="K73" s="750" t="str" cm="1">
        <f t="array" ref="K73">IFERROR(_xlfn.IFS(K70="Laufwasserkraftwerk",0.4,K70="Centrale au fil de l’eau",0.4,K70="Centrale ad acqua fluente",0.4,K70="Speicher-, Pumpspeicher- oder Umwälzkraftwerk",0.55,K70="Centrale à accumulation, à pompage-turbinage ou à pompage-turbinage pur",0.55,K70="Centrale ad accumulazione, ad accumulazione con pompaggio o di pompaggio-turbinaggio",0.55),"")</f>
        <v/>
      </c>
      <c r="L73" s="750"/>
      <c r="M73" s="663"/>
      <c r="N73" s="663"/>
      <c r="O73" s="663"/>
      <c r="P73" s="663"/>
      <c r="Q73" s="663"/>
      <c r="R73" s="663"/>
      <c r="S73" s="663"/>
      <c r="T73" s="663"/>
      <c r="U73" s="663"/>
      <c r="V73" s="346"/>
      <c r="W73" s="207"/>
      <c r="X73" s="346" t="s">
        <v>179</v>
      </c>
      <c r="Y73" s="472" t="s">
        <v>179</v>
      </c>
      <c r="AA73">
        <f>AA72+1</f>
        <v>52</v>
      </c>
    </row>
    <row r="74" spans="1:27" ht="13" x14ac:dyDescent="0.3">
      <c r="A74" s="464" t="str">
        <f ca="1">CONCATENATE($A$2," / ",AA74)</f>
        <v>IE10 / 54</v>
      </c>
      <c r="B74" s="98" t="str">
        <f ca="1">OFFSET(Sprachen!A427,0,'Informazioni generali'!$B$4-1,1,1)</f>
        <v>Totale costi d'esercizio</v>
      </c>
      <c r="C74" s="105" t="s">
        <v>24</v>
      </c>
      <c r="D74" s="566">
        <f ca="1">SUM(D68:D73)-SUM(D63:G65)+K74</f>
        <v>0</v>
      </c>
      <c r="E74" s="249"/>
      <c r="F74" s="249"/>
      <c r="G74" s="249"/>
      <c r="H74" s="174" t="s">
        <v>1813</v>
      </c>
      <c r="I74" s="748" t="str">
        <f ca="1">OFFSET(Sprachen!A431,0,'Informazioni generali'!$B$4-1,1,1)</f>
        <v>Overhead imputabile</v>
      </c>
      <c r="J74" s="748"/>
      <c r="K74" s="747">
        <f>IFERROR(MIN(K73/100*D36*10^6,K67),)</f>
        <v>0</v>
      </c>
      <c r="L74" s="747"/>
      <c r="M74" s="671"/>
      <c r="N74" s="671"/>
      <c r="O74" s="671"/>
      <c r="P74" s="671"/>
      <c r="Q74" s="671"/>
      <c r="R74" s="671"/>
      <c r="S74" s="671"/>
      <c r="T74" s="671"/>
      <c r="U74" s="671"/>
      <c r="V74" s="346"/>
      <c r="W74" s="207"/>
      <c r="X74" s="346" t="s">
        <v>179</v>
      </c>
      <c r="Y74" s="472" t="s">
        <v>428</v>
      </c>
      <c r="AA74" s="511">
        <f>AA73+2</f>
        <v>54</v>
      </c>
    </row>
    <row r="75" spans="1:27" ht="15.5" x14ac:dyDescent="0.35">
      <c r="A75" s="483"/>
      <c r="B75" s="484"/>
      <c r="C75" s="484"/>
      <c r="D75" s="484"/>
      <c r="E75" s="484"/>
      <c r="F75" s="484"/>
      <c r="G75" s="484"/>
      <c r="H75" s="484"/>
      <c r="I75" s="484"/>
      <c r="J75" s="484"/>
      <c r="K75" s="484"/>
      <c r="L75" s="484"/>
      <c r="M75" s="484"/>
      <c r="N75" s="484"/>
      <c r="O75" s="484"/>
      <c r="P75" s="484"/>
      <c r="Q75" s="484"/>
      <c r="R75" s="484"/>
      <c r="S75" s="484"/>
      <c r="T75" s="484"/>
      <c r="U75" s="484"/>
      <c r="V75" s="484"/>
      <c r="W75" s="485"/>
      <c r="X75" s="484"/>
      <c r="Y75" s="484"/>
    </row>
    <row r="76" spans="1:27" ht="26" x14ac:dyDescent="0.25">
      <c r="A76" s="512"/>
      <c r="B76" s="513" t="str">
        <f ca="1">OFFSET(Sprachen!A432,0,'Informazioni generali'!$B$4-1,1,1)</f>
        <v>B2. Costi del capitale</v>
      </c>
      <c r="C76" s="465"/>
      <c r="D76" s="460">
        <v>2024</v>
      </c>
      <c r="E76" s="514"/>
      <c r="F76" s="514"/>
      <c r="G76" s="514"/>
      <c r="H76" s="460">
        <f>D76-1</f>
        <v>2023</v>
      </c>
      <c r="I76" s="460">
        <f>H76-1</f>
        <v>2022</v>
      </c>
      <c r="J76" s="460">
        <f t="shared" ref="J76:K76" si="7">I76-1</f>
        <v>2021</v>
      </c>
      <c r="K76" s="460">
        <f t="shared" si="7"/>
        <v>2020</v>
      </c>
      <c r="L76" s="682" t="str">
        <f ca="1">H61</f>
        <v>Commenti UFE</v>
      </c>
      <c r="M76" s="683"/>
      <c r="N76" s="683"/>
      <c r="O76" s="683"/>
      <c r="P76" s="684"/>
      <c r="Q76" s="668" t="str">
        <f ca="1">M61</f>
        <v>Commenti richiedente</v>
      </c>
      <c r="R76" s="669"/>
      <c r="S76" s="669"/>
      <c r="T76" s="669"/>
      <c r="U76" s="670"/>
      <c r="V76" s="454" t="str">
        <f ca="1">V61</f>
        <v>Esame plausiblità</v>
      </c>
      <c r="W76" s="454" t="str">
        <f ca="1">W61</f>
        <v>Osservazioni plausibilità</v>
      </c>
      <c r="X76" s="454" t="str">
        <f ca="1">X61</f>
        <v>Esame materiale</v>
      </c>
      <c r="Y76" s="454" t="str">
        <f ca="1">Y61</f>
        <v>Commenti esame materiale</v>
      </c>
    </row>
    <row r="77" spans="1:27" ht="39" customHeight="1" x14ac:dyDescent="0.25">
      <c r="A77" s="464" t="str">
        <f t="shared" ref="A77:A87" ca="1" si="8">CONCATENATE($A$2," / ",AA77)</f>
        <v>IE10 / 55</v>
      </c>
      <c r="B77" s="98" t="str">
        <f ca="1">OFFSET(Sprachen!A433,0,'Informazioni generali'!$B$4-1,1,1)</f>
        <v>Prassi di ammortamento</v>
      </c>
      <c r="C77" s="467"/>
      <c r="D77" s="355"/>
      <c r="E77" s="356"/>
      <c r="F77" s="356"/>
      <c r="G77" s="356"/>
      <c r="H77" s="117"/>
      <c r="I77" s="117"/>
      <c r="J77" s="117"/>
      <c r="K77" s="117"/>
      <c r="L77" s="574" t="str">
        <f ca="1">CONCATENATE(OFFSET(Sprachen!A501,0,'Informazioni generali'!$B$4-1,1,1)," 5.",$A$2,".7")</f>
        <v>Riportare i valori con segno positivo per tutti i tipi di costo. Il segno iniziale sarà coretto nella formula. Valori negativi rappresentano ricavi o costi negativi. In caso di dati divergenti rispetto al rapporto di gestione occorre compilare il modulo dell'allegato A.5.x.7 5.IE10.7</v>
      </c>
      <c r="M77" s="575"/>
      <c r="N77" s="575"/>
      <c r="O77" s="575"/>
      <c r="P77" s="576"/>
      <c r="Q77" s="663"/>
      <c r="R77" s="663"/>
      <c r="S77" s="663"/>
      <c r="T77" s="663"/>
      <c r="U77" s="663"/>
      <c r="V77" s="346"/>
      <c r="W77" s="207"/>
      <c r="X77" s="346" t="s">
        <v>179</v>
      </c>
      <c r="Y77" s="110"/>
      <c r="AA77">
        <f>AA74+1</f>
        <v>55</v>
      </c>
    </row>
    <row r="78" spans="1:27" ht="22.5" customHeight="1" x14ac:dyDescent="0.25">
      <c r="A78" s="464" t="str">
        <f t="shared" ca="1" si="8"/>
        <v>IE10 / 56</v>
      </c>
      <c r="B78" s="98" t="str">
        <f ca="1">OFFSET(Sprachen!A434,0,'Informazioni generali'!$B$4-1,1,1)</f>
        <v>Ammortamenti ordinari</v>
      </c>
      <c r="C78" s="467" t="s">
        <v>24</v>
      </c>
      <c r="D78" s="118"/>
      <c r="E78" s="250"/>
      <c r="F78" s="250"/>
      <c r="G78" s="250"/>
      <c r="H78" s="118"/>
      <c r="I78" s="118"/>
      <c r="J78" s="118"/>
      <c r="K78" s="118"/>
      <c r="L78" s="577"/>
      <c r="M78" s="573"/>
      <c r="N78" s="573"/>
      <c r="O78" s="573"/>
      <c r="P78" s="578"/>
      <c r="Q78" s="663"/>
      <c r="R78" s="663"/>
      <c r="S78" s="663"/>
      <c r="T78" s="663"/>
      <c r="U78" s="663"/>
      <c r="V78" s="346"/>
      <c r="W78" s="207"/>
      <c r="X78" s="346" t="s">
        <v>179</v>
      </c>
      <c r="Y78" s="110"/>
      <c r="AA78">
        <f>AA77+1</f>
        <v>56</v>
      </c>
    </row>
    <row r="79" spans="1:27" ht="22.5" customHeight="1" x14ac:dyDescent="0.25">
      <c r="A79" s="464" t="str">
        <f t="shared" ca="1" si="8"/>
        <v>IE10 / 57</v>
      </c>
      <c r="B79" s="98" t="str">
        <f ca="1">OFFSET(Sprachen!A435,0,'Informazioni generali'!$B$4-1,1,1)</f>
        <v>Ammortamenti straordinari</v>
      </c>
      <c r="C79" s="467" t="s">
        <v>24</v>
      </c>
      <c r="D79" s="116"/>
      <c r="E79" s="246"/>
      <c r="F79" s="246"/>
      <c r="G79" s="246"/>
      <c r="H79" s="119"/>
      <c r="I79" s="119"/>
      <c r="J79" s="119"/>
      <c r="K79" s="119"/>
      <c r="L79" s="577"/>
      <c r="M79" s="573"/>
      <c r="N79" s="573"/>
      <c r="O79" s="573"/>
      <c r="P79" s="578"/>
      <c r="Q79" s="663"/>
      <c r="R79" s="663"/>
      <c r="S79" s="663"/>
      <c r="T79" s="663"/>
      <c r="U79" s="663"/>
      <c r="V79" s="346"/>
      <c r="W79" s="207"/>
      <c r="X79" s="346" t="s">
        <v>179</v>
      </c>
      <c r="Y79" s="110"/>
      <c r="AA79">
        <f t="shared" ref="AA79:AA87" si="9">AA78+1</f>
        <v>57</v>
      </c>
    </row>
    <row r="80" spans="1:27" ht="25" x14ac:dyDescent="0.25">
      <c r="A80" s="464" t="str">
        <f t="shared" ca="1" si="8"/>
        <v>IE10 / 58</v>
      </c>
      <c r="B80" s="98" t="str">
        <f ca="1">OFFSET(Sprachen!A436,0,'Informazioni generali'!$B$4-1,1,1)</f>
        <v>Valore residuo immobilizzazioni materiali per 30.09.2024 o 31.12.2024</v>
      </c>
      <c r="C80" s="467" t="s">
        <v>24</v>
      </c>
      <c r="D80" s="116"/>
      <c r="E80" s="515"/>
      <c r="F80" s="515"/>
      <c r="G80" s="515"/>
      <c r="H80" s="516"/>
      <c r="I80" s="517"/>
      <c r="J80" s="518"/>
      <c r="K80" s="519"/>
      <c r="L80" s="680" t="s">
        <v>597</v>
      </c>
      <c r="M80" s="680"/>
      <c r="N80" s="680"/>
      <c r="O80" s="680"/>
      <c r="P80" s="681"/>
      <c r="Q80" s="663"/>
      <c r="R80" s="663"/>
      <c r="S80" s="663"/>
      <c r="T80" s="663"/>
      <c r="U80" s="663"/>
      <c r="V80" s="346"/>
      <c r="W80" s="207"/>
      <c r="X80" s="346" t="s">
        <v>179</v>
      </c>
      <c r="Y80" s="110"/>
      <c r="AA80">
        <f t="shared" si="9"/>
        <v>58</v>
      </c>
    </row>
    <row r="81" spans="1:27" ht="31.5" customHeight="1" x14ac:dyDescent="0.25">
      <c r="A81" s="464" t="str">
        <f t="shared" ca="1" si="8"/>
        <v>IE10 / 59</v>
      </c>
      <c r="B81" s="98" t="str">
        <f ca="1">OFFSET(Sprachen!A437,0,'Informazioni generali'!$B$4-1,1,1)</f>
        <v>Valore residuo immobilizzazioni immateriali imputabili per 30.09.2024 o per 31.12.2024</v>
      </c>
      <c r="C81" s="467" t="s">
        <v>24</v>
      </c>
      <c r="D81" s="116"/>
      <c r="E81" s="515"/>
      <c r="F81" s="515"/>
      <c r="G81" s="515"/>
      <c r="H81" s="520"/>
      <c r="I81" s="10"/>
      <c r="J81" s="39"/>
      <c r="K81" s="521"/>
      <c r="L81" s="672" t="str">
        <f ca="1">OFFSET(Sprachen!A503,0,'Informazioni generali'!$B$4-1,1,1)</f>
        <v>Possono essere presi in considerazione i valori residui delle concessioni.</v>
      </c>
      <c r="M81" s="673"/>
      <c r="N81" s="673"/>
      <c r="O81" s="673"/>
      <c r="P81" s="673"/>
      <c r="Q81" s="663"/>
      <c r="R81" s="663"/>
      <c r="S81" s="663"/>
      <c r="T81" s="663"/>
      <c r="U81" s="663"/>
      <c r="V81" s="346"/>
      <c r="W81" s="207"/>
      <c r="X81" s="346" t="s">
        <v>179</v>
      </c>
      <c r="Y81" s="110"/>
      <c r="AA81">
        <f t="shared" si="9"/>
        <v>59</v>
      </c>
    </row>
    <row r="82" spans="1:27" x14ac:dyDescent="0.25">
      <c r="A82" s="464" t="str">
        <f t="shared" ca="1" si="8"/>
        <v>IE10 / 60</v>
      </c>
      <c r="B82" s="98" t="str">
        <f ca="1">OFFSET(Sprachen!A438,0,'Informazioni generali'!$B$4-1,1,1)</f>
        <v>Capitale circolante impianto</v>
      </c>
      <c r="C82" s="467" t="s">
        <v>24</v>
      </c>
      <c r="D82" s="116"/>
      <c r="E82" s="515"/>
      <c r="F82" s="515"/>
      <c r="G82" s="515"/>
      <c r="H82" s="522"/>
      <c r="I82" s="523"/>
      <c r="J82" s="524"/>
      <c r="K82" s="525"/>
      <c r="L82" s="685"/>
      <c r="M82" s="685"/>
      <c r="N82" s="685"/>
      <c r="O82" s="685"/>
      <c r="P82" s="659"/>
      <c r="Q82" s="663"/>
      <c r="R82" s="663"/>
      <c r="S82" s="663"/>
      <c r="T82" s="663"/>
      <c r="U82" s="663"/>
      <c r="V82" s="346"/>
      <c r="W82" s="207"/>
      <c r="X82" s="346" t="s">
        <v>179</v>
      </c>
      <c r="Y82" s="110"/>
      <c r="AA82">
        <f t="shared" si="9"/>
        <v>60</v>
      </c>
    </row>
    <row r="83" spans="1:27" ht="33" customHeight="1" x14ac:dyDescent="0.25">
      <c r="A83" s="464" t="str">
        <f t="shared" ca="1" si="8"/>
        <v>IE10 / 61</v>
      </c>
      <c r="B83" s="98" t="str">
        <f ca="1">OFFSET(Sprachen!A439,0,'Informazioni generali'!$B$4-1,1,1)</f>
        <v>Debiti a breve termine dell'impianto</v>
      </c>
      <c r="C83" s="467" t="s">
        <v>24</v>
      </c>
      <c r="D83" s="116"/>
      <c r="E83" s="515"/>
      <c r="F83" s="515"/>
      <c r="G83" s="515"/>
      <c r="H83" s="567" t="str">
        <f ca="1">OFFSET(Sprachen!A504,0,'Informazioni generali'!$B$4-1,1,1)</f>
        <v>Occorre indicare prestiti a breve termine che non producono interessi. Capitali a breve termine che producono interessi (tra cui anche prestiti a lungo termine con scadenza entro un anno) non devono essere indicati. Cfr. direttiva n. 3.2.2.</v>
      </c>
      <c r="I83" s="568"/>
      <c r="J83" s="568"/>
      <c r="K83" s="568"/>
      <c r="L83" s="568"/>
      <c r="M83" s="568"/>
      <c r="N83" s="568"/>
      <c r="O83" s="568"/>
      <c r="P83" s="569"/>
      <c r="Q83" s="663"/>
      <c r="R83" s="663"/>
      <c r="S83" s="663"/>
      <c r="T83" s="663"/>
      <c r="U83" s="663"/>
      <c r="V83" s="346"/>
      <c r="W83" s="207"/>
      <c r="X83" s="346" t="s">
        <v>179</v>
      </c>
      <c r="Y83" s="110"/>
      <c r="AA83">
        <f t="shared" si="9"/>
        <v>61</v>
      </c>
    </row>
    <row r="84" spans="1:27" ht="32.25" customHeight="1" x14ac:dyDescent="0.25">
      <c r="A84" s="464" t="str">
        <f t="shared" ca="1" si="8"/>
        <v>IE10 / 62</v>
      </c>
      <c r="B84" s="98" t="str">
        <f ca="1">OFFSET(Sprachen!A440,0,'Informazioni generali'!$B$4-1,1,1)</f>
        <v>Capitale circolante netto</v>
      </c>
      <c r="C84" s="467" t="s">
        <v>24</v>
      </c>
      <c r="D84" s="526">
        <f>D82-D83</f>
        <v>0</v>
      </c>
      <c r="E84" s="245"/>
      <c r="F84" s="245"/>
      <c r="G84" s="245"/>
      <c r="H84" s="649" t="str">
        <f ca="1">OFFSET(Sprachen!A505,0,'Informazioni generali'!$B$4-1,1,1)</f>
        <v>Secondo la direttiva n. 3.2.2. il capitale circolante netto (capitale circolante meno il capitale di terzi a breve termine che non produce interessi) è necessario per l'esercizio e può essere preso in considerazione nella domanda.</v>
      </c>
      <c r="I84" s="649"/>
      <c r="J84" s="649"/>
      <c r="K84" s="649"/>
      <c r="L84" s="649"/>
      <c r="M84" s="649"/>
      <c r="N84" s="649"/>
      <c r="O84" s="649"/>
      <c r="P84" s="649"/>
      <c r="Q84" s="663"/>
      <c r="R84" s="663"/>
      <c r="S84" s="663"/>
      <c r="T84" s="663"/>
      <c r="U84" s="663"/>
      <c r="V84" s="214"/>
      <c r="W84" s="209"/>
      <c r="X84" s="214"/>
      <c r="Y84" s="494"/>
      <c r="AA84">
        <f t="shared" si="9"/>
        <v>62</v>
      </c>
    </row>
    <row r="85" spans="1:27" x14ac:dyDescent="0.25">
      <c r="A85" s="464" t="str">
        <f t="shared" ca="1" si="8"/>
        <v>IE10 / 63</v>
      </c>
      <c r="B85" s="98" t="str">
        <f ca="1">OFFSET(Sprachen!A441,0,'Informazioni generali'!$B$4-1,1,1)</f>
        <v>WACC</v>
      </c>
      <c r="C85" s="467" t="s">
        <v>4</v>
      </c>
      <c r="D85" s="527">
        <v>5.0999999999999997E-2</v>
      </c>
      <c r="E85" s="528"/>
      <c r="F85" s="528"/>
      <c r="G85" s="528"/>
      <c r="H85" s="656"/>
      <c r="I85" s="657"/>
      <c r="J85" s="657"/>
      <c r="K85" s="657"/>
      <c r="L85" s="657"/>
      <c r="M85" s="657"/>
      <c r="N85" s="657"/>
      <c r="O85" s="657"/>
      <c r="P85" s="658"/>
      <c r="Q85" s="663"/>
      <c r="R85" s="663"/>
      <c r="S85" s="663"/>
      <c r="T85" s="663"/>
      <c r="U85" s="663"/>
      <c r="V85" s="214"/>
      <c r="W85" s="209"/>
      <c r="X85" s="214"/>
      <c r="Y85" s="494"/>
      <c r="AA85">
        <f t="shared" si="9"/>
        <v>63</v>
      </c>
    </row>
    <row r="86" spans="1:27" x14ac:dyDescent="0.25">
      <c r="A86" s="464" t="str">
        <f t="shared" ca="1" si="8"/>
        <v>IE10 / 64</v>
      </c>
      <c r="B86" s="98" t="str">
        <f ca="1">OFFSET(Sprachen!A442,0,'Informazioni generali'!$B$4-1,1,1)</f>
        <v>Costi calcolatori del capitale</v>
      </c>
      <c r="C86" s="467" t="s">
        <v>24</v>
      </c>
      <c r="D86" s="526">
        <f>(D80+D81+D84)*D85</f>
        <v>0</v>
      </c>
      <c r="E86" s="245"/>
      <c r="F86" s="245"/>
      <c r="G86" s="245"/>
      <c r="H86" s="656"/>
      <c r="I86" s="657"/>
      <c r="J86" s="657"/>
      <c r="K86" s="657"/>
      <c r="L86" s="657"/>
      <c r="M86" s="657"/>
      <c r="N86" s="657"/>
      <c r="O86" s="657"/>
      <c r="P86" s="658"/>
      <c r="Q86" s="663"/>
      <c r="R86" s="663"/>
      <c r="S86" s="663"/>
      <c r="T86" s="663"/>
      <c r="U86" s="663"/>
      <c r="V86" s="214"/>
      <c r="W86" s="209"/>
      <c r="X86" s="214"/>
      <c r="Y86" s="494"/>
      <c r="AA86">
        <f t="shared" si="9"/>
        <v>64</v>
      </c>
    </row>
    <row r="87" spans="1:27" x14ac:dyDescent="0.25">
      <c r="A87" s="464" t="str">
        <f t="shared" ca="1" si="8"/>
        <v>IE10 / 65</v>
      </c>
      <c r="B87" s="98" t="str">
        <f ca="1">OFFSET(Sprachen!A443,0,'Informazioni generali'!$B$4-1,1,1)</f>
        <v xml:space="preserve">Totale costi del capitale computabili </v>
      </c>
      <c r="C87" s="467" t="s">
        <v>24</v>
      </c>
      <c r="D87" s="526">
        <f>D86+D78</f>
        <v>0</v>
      </c>
      <c r="E87" s="245"/>
      <c r="F87" s="245"/>
      <c r="G87" s="245"/>
      <c r="H87" s="656"/>
      <c r="I87" s="657"/>
      <c r="J87" s="657"/>
      <c r="K87" s="657"/>
      <c r="L87" s="657"/>
      <c r="M87" s="657"/>
      <c r="N87" s="657"/>
      <c r="O87" s="657"/>
      <c r="P87" s="658"/>
      <c r="Q87" s="663"/>
      <c r="R87" s="663"/>
      <c r="S87" s="663"/>
      <c r="T87" s="663"/>
      <c r="U87" s="663"/>
      <c r="V87" s="346"/>
      <c r="W87" s="207"/>
      <c r="X87" s="346" t="s">
        <v>179</v>
      </c>
      <c r="Y87" s="472" t="s">
        <v>428</v>
      </c>
      <c r="AA87">
        <f t="shared" si="9"/>
        <v>65</v>
      </c>
    </row>
    <row r="88" spans="1:27" ht="15.5" x14ac:dyDescent="0.35">
      <c r="A88" s="483"/>
      <c r="B88" s="484"/>
      <c r="C88" s="484"/>
      <c r="D88" s="484"/>
      <c r="E88" s="484"/>
      <c r="F88" s="484"/>
      <c r="G88" s="484"/>
      <c r="H88" s="484"/>
      <c r="I88" s="484"/>
      <c r="J88" s="484"/>
      <c r="K88" s="484"/>
      <c r="L88" s="484"/>
      <c r="M88" s="484"/>
      <c r="N88" s="484"/>
      <c r="O88" s="484"/>
      <c r="P88" s="484"/>
      <c r="Q88" s="484"/>
      <c r="R88" s="484"/>
      <c r="S88" s="484"/>
      <c r="T88" s="484"/>
      <c r="U88" s="484"/>
      <c r="V88" s="484"/>
      <c r="W88" s="485"/>
      <c r="X88" s="484"/>
      <c r="Y88" s="484"/>
    </row>
    <row r="89" spans="1:27" ht="26" x14ac:dyDescent="0.25">
      <c r="A89" s="464"/>
      <c r="B89" s="487" t="str">
        <f ca="1">OFFSET(Sprachen!A444,0,'Informazioni generali'!$B$4-1,1,1)</f>
        <v>B3. Abgaben und Steuern</v>
      </c>
      <c r="C89" s="467"/>
      <c r="D89" s="529"/>
      <c r="E89" s="530"/>
      <c r="F89" s="530"/>
      <c r="G89" s="530"/>
      <c r="H89" s="648" t="str">
        <f ca="1">L76</f>
        <v>Commenti UFE</v>
      </c>
      <c r="I89" s="648"/>
      <c r="J89" s="648"/>
      <c r="K89" s="648"/>
      <c r="L89" s="648"/>
      <c r="M89" s="677" t="str">
        <f ca="1">Q76</f>
        <v>Commenti richiedente</v>
      </c>
      <c r="N89" s="677"/>
      <c r="O89" s="677"/>
      <c r="P89" s="677"/>
      <c r="Q89" s="677"/>
      <c r="R89" s="677"/>
      <c r="S89" s="677"/>
      <c r="T89" s="677"/>
      <c r="U89" s="677"/>
      <c r="V89" s="454" t="str">
        <f ca="1">V76</f>
        <v>Esame plausiblità</v>
      </c>
      <c r="W89" s="454" t="str">
        <f ca="1">W76</f>
        <v>Osservazioni plausibilità</v>
      </c>
      <c r="X89" s="454" t="str">
        <f ca="1">X76</f>
        <v>Esame materiale</v>
      </c>
      <c r="Y89" s="454" t="str">
        <f ca="1">Y76</f>
        <v>Commenti esame materiale</v>
      </c>
    </row>
    <row r="90" spans="1:27" ht="25" x14ac:dyDescent="0.25">
      <c r="A90" s="464" t="str">
        <f t="shared" ref="A90:A102" ca="1" si="10">CONCATENATE($A$2," / ",AA90)</f>
        <v>IE10 / 66</v>
      </c>
      <c r="B90" s="98" t="str">
        <f ca="1">OFFSET(Sprachen!A445,0,'Informazioni generali'!$B$4-1,1,1)</f>
        <v xml:space="preserve">Ricavo non realizzato per la fornitura d'energia a titolo gratuito o a un canone ridotto </v>
      </c>
      <c r="C90" s="467" t="s">
        <v>24</v>
      </c>
      <c r="D90" s="116"/>
      <c r="E90" s="531"/>
      <c r="F90" s="531"/>
      <c r="G90" s="531"/>
      <c r="H90" s="646"/>
      <c r="I90" s="646"/>
      <c r="J90" s="646"/>
      <c r="K90" s="646"/>
      <c r="L90" s="646"/>
      <c r="M90" s="586"/>
      <c r="N90" s="586"/>
      <c r="O90" s="586"/>
      <c r="P90" s="586"/>
      <c r="Q90" s="586"/>
      <c r="R90" s="586"/>
      <c r="S90" s="586"/>
      <c r="T90" s="586"/>
      <c r="U90" s="586"/>
      <c r="V90" s="346"/>
      <c r="W90" s="207"/>
      <c r="X90" s="346" t="s">
        <v>179</v>
      </c>
      <c r="Y90" s="44"/>
      <c r="AA90">
        <f>AA87+1</f>
        <v>66</v>
      </c>
    </row>
    <row r="91" spans="1:27" x14ac:dyDescent="0.25">
      <c r="A91" s="464" t="str">
        <f t="shared" ca="1" si="10"/>
        <v>IE10 / 67</v>
      </c>
      <c r="B91" s="98" t="str">
        <f ca="1">OFFSET(Sprachen!A446,0,'Informazioni generali'!$B$4-1,1,1)</f>
        <v>Oneri per prestazioni in concessione</v>
      </c>
      <c r="C91" s="467" t="s">
        <v>24</v>
      </c>
      <c r="D91" s="116"/>
      <c r="E91" s="531"/>
      <c r="F91" s="531"/>
      <c r="G91" s="531"/>
      <c r="H91" s="646" t="str">
        <f ca="1">OFFSET(Sprachen!A506,0,'Informazioni generali'!$B$4-1,1,1)</f>
        <v>Da considerare</v>
      </c>
      <c r="I91" s="646"/>
      <c r="J91" s="646"/>
      <c r="K91" s="646"/>
      <c r="L91" s="646"/>
      <c r="M91" s="586"/>
      <c r="N91" s="586"/>
      <c r="O91" s="586"/>
      <c r="P91" s="586"/>
      <c r="Q91" s="586"/>
      <c r="R91" s="586"/>
      <c r="S91" s="586"/>
      <c r="T91" s="586"/>
      <c r="U91" s="586"/>
      <c r="V91" s="346"/>
      <c r="W91" s="207"/>
      <c r="X91" s="346" t="s">
        <v>179</v>
      </c>
      <c r="Y91" s="44"/>
      <c r="AA91">
        <f t="shared" ref="AA91:AA99" si="11">AA90+1</f>
        <v>67</v>
      </c>
    </row>
    <row r="92" spans="1:27" x14ac:dyDescent="0.25">
      <c r="A92" s="464" t="str">
        <f t="shared" ca="1" si="10"/>
        <v>IE10 / 68</v>
      </c>
      <c r="B92" s="98" t="str">
        <f ca="1">OFFSET(Sprachen!A447,0,'Informazioni generali'!$B$4-1,1,1)</f>
        <v>Imposte sull'utile società partner</v>
      </c>
      <c r="C92" s="467" t="s">
        <v>24</v>
      </c>
      <c r="D92" s="116"/>
      <c r="E92" s="515"/>
      <c r="F92" s="515"/>
      <c r="G92" s="515"/>
      <c r="H92" s="646" t="str">
        <f ca="1">OFFSET(Sprachen!A507,0,'Informazioni generali'!$B$4-1,1,1)</f>
        <v xml:space="preserve">Non è computabile. È indicato esclusivamente per motivi di completezza. </v>
      </c>
      <c r="I92" s="646"/>
      <c r="J92" s="646"/>
      <c r="K92" s="646"/>
      <c r="L92" s="646"/>
      <c r="M92" s="586"/>
      <c r="N92" s="586"/>
      <c r="O92" s="586"/>
      <c r="P92" s="586"/>
      <c r="Q92" s="586"/>
      <c r="R92" s="586"/>
      <c r="S92" s="586"/>
      <c r="T92" s="586"/>
      <c r="U92" s="586"/>
      <c r="V92" s="346"/>
      <c r="W92" s="207"/>
      <c r="X92" s="346" t="s">
        <v>179</v>
      </c>
      <c r="Y92" s="44"/>
      <c r="AA92">
        <f t="shared" si="11"/>
        <v>68</v>
      </c>
    </row>
    <row r="93" spans="1:27" ht="49.5" customHeight="1" x14ac:dyDescent="0.25">
      <c r="A93" s="464" t="str">
        <f t="shared" ca="1" si="10"/>
        <v>IE10 / 69</v>
      </c>
      <c r="B93" s="98" t="str">
        <f ca="1">OFFSET(Sprachen!A448,0,'Informazioni generali'!$B$4-1,1,1)</f>
        <v>Imposte sull'utile computabili ai sensi dell'articolo 90 OPEn</v>
      </c>
      <c r="C93" s="467" t="s">
        <v>24</v>
      </c>
      <c r="D93" s="116"/>
      <c r="E93" s="531"/>
      <c r="F93" s="531"/>
      <c r="G93" s="531"/>
      <c r="H93" s="649" t="str">
        <f ca="1">OFFSET(Sprachen!A508,0,'Informazioni generali'!$B$4-1,1,1)</f>
        <v>Se si ritiene che le imposte sull'utile debbano essere computabili, si prega di allegare la motivazione per la quale sussistono degli utili effettivi nonostante la differenza tra costi di produzione e prezzi di mercato.</v>
      </c>
      <c r="I93" s="649"/>
      <c r="J93" s="649"/>
      <c r="K93" s="649"/>
      <c r="L93" s="649"/>
      <c r="M93" s="586"/>
      <c r="N93" s="586"/>
      <c r="O93" s="586"/>
      <c r="P93" s="586"/>
      <c r="Q93" s="586"/>
      <c r="R93" s="586"/>
      <c r="S93" s="586"/>
      <c r="T93" s="586"/>
      <c r="U93" s="586"/>
      <c r="V93" s="346"/>
      <c r="W93" s="207"/>
      <c r="X93" s="346" t="s">
        <v>179</v>
      </c>
      <c r="Y93" s="44"/>
      <c r="AA93">
        <f t="shared" si="11"/>
        <v>69</v>
      </c>
    </row>
    <row r="94" spans="1:27" x14ac:dyDescent="0.25">
      <c r="A94" s="464" t="str">
        <f t="shared" ca="1" si="10"/>
        <v>IE10 / 70</v>
      </c>
      <c r="B94" s="98" t="str">
        <f ca="1">OFFSET(Sprachen!A449,0,'Informazioni generali'!$B$4-1,1,1)</f>
        <v>Imposte sul capitale</v>
      </c>
      <c r="C94" s="467" t="s">
        <v>24</v>
      </c>
      <c r="D94" s="118"/>
      <c r="E94" s="515"/>
      <c r="F94" s="515"/>
      <c r="G94" s="515"/>
      <c r="H94" s="646"/>
      <c r="I94" s="646"/>
      <c r="J94" s="646"/>
      <c r="K94" s="646"/>
      <c r="L94" s="646"/>
      <c r="M94" s="586"/>
      <c r="N94" s="586"/>
      <c r="O94" s="586"/>
      <c r="P94" s="586"/>
      <c r="Q94" s="586"/>
      <c r="R94" s="586"/>
      <c r="S94" s="586"/>
      <c r="T94" s="586"/>
      <c r="U94" s="586"/>
      <c r="V94" s="346"/>
      <c r="W94" s="207"/>
      <c r="X94" s="346" t="s">
        <v>179</v>
      </c>
      <c r="Y94" s="44"/>
      <c r="AA94">
        <f t="shared" si="11"/>
        <v>70</v>
      </c>
    </row>
    <row r="95" spans="1:27" x14ac:dyDescent="0.25">
      <c r="A95" s="464" t="str">
        <f t="shared" ca="1" si="10"/>
        <v>IE10 / 71</v>
      </c>
      <c r="B95" s="98" t="str">
        <f ca="1">OFFSET(Sprachen!A450,0,'Informazioni generali'!$B$4-1,1,1)</f>
        <v>Altre imposte computabili</v>
      </c>
      <c r="C95" s="467" t="s">
        <v>24</v>
      </c>
      <c r="D95" s="116"/>
      <c r="E95" s="531"/>
      <c r="F95" s="531"/>
      <c r="G95" s="531"/>
      <c r="H95" s="664" t="str">
        <f ca="1">OFFSET(Sprachen!A509,0,'Informazioni generali'!$B$4-1,1,1)</f>
        <v>Imposte sugli immobili. Altre imposte.</v>
      </c>
      <c r="I95" s="664"/>
      <c r="J95" s="664"/>
      <c r="K95" s="664"/>
      <c r="L95" s="664"/>
      <c r="M95" s="586"/>
      <c r="N95" s="586"/>
      <c r="O95" s="586"/>
      <c r="P95" s="586"/>
      <c r="Q95" s="586"/>
      <c r="R95" s="586"/>
      <c r="S95" s="586"/>
      <c r="T95" s="586"/>
      <c r="U95" s="586"/>
      <c r="V95" s="346"/>
      <c r="W95" s="207"/>
      <c r="X95" s="346" t="s">
        <v>179</v>
      </c>
      <c r="Y95" s="44"/>
      <c r="AA95">
        <f t="shared" si="11"/>
        <v>71</v>
      </c>
    </row>
    <row r="96" spans="1:27" ht="25" x14ac:dyDescent="0.25">
      <c r="A96" s="464" t="str">
        <f t="shared" ca="1" si="10"/>
        <v>IE10 / 72</v>
      </c>
      <c r="B96" s="98" t="str">
        <f ca="1">OFFSET(Sprachen!A451,0,'Informazioni generali'!$B$4-1,1,1)</f>
        <v>Canoni d'acqua (incluse le imposte sugli impianti idroelettrici e altre tasse equivalenti)</v>
      </c>
      <c r="C96" s="467" t="s">
        <v>24</v>
      </c>
      <c r="D96" s="116"/>
      <c r="E96" s="515"/>
      <c r="F96" s="515"/>
      <c r="G96" s="515"/>
      <c r="H96" s="646"/>
      <c r="I96" s="646"/>
      <c r="J96" s="646"/>
      <c r="K96" s="646"/>
      <c r="L96" s="646"/>
      <c r="M96" s="586"/>
      <c r="N96" s="586"/>
      <c r="O96" s="586"/>
      <c r="P96" s="586"/>
      <c r="Q96" s="586"/>
      <c r="R96" s="586"/>
      <c r="S96" s="586"/>
      <c r="T96" s="586"/>
      <c r="U96" s="586"/>
      <c r="V96" s="346"/>
      <c r="W96" s="207"/>
      <c r="X96" s="346" t="s">
        <v>179</v>
      </c>
      <c r="Y96" s="44"/>
      <c r="AA96">
        <f t="shared" si="11"/>
        <v>72</v>
      </c>
    </row>
    <row r="97" spans="1:27" ht="13" x14ac:dyDescent="0.25">
      <c r="A97" s="464" t="str">
        <f t="shared" ca="1" si="10"/>
        <v>IE10 / 73</v>
      </c>
      <c r="B97" s="98" t="str">
        <f ca="1">OFFSET(Sprachen!A452,0,'Informazioni generali'!$B$4-1,1,1)</f>
        <v>Totale tasse e imposte</v>
      </c>
      <c r="C97" s="467" t="s">
        <v>24</v>
      </c>
      <c r="D97" s="388">
        <f>D90+D91+D93+D94+D95+D96</f>
        <v>0</v>
      </c>
      <c r="E97" s="251"/>
      <c r="F97" s="251"/>
      <c r="G97" s="251"/>
      <c r="H97" s="647"/>
      <c r="I97" s="647"/>
      <c r="J97" s="647"/>
      <c r="K97" s="647"/>
      <c r="L97" s="647"/>
      <c r="M97" s="586"/>
      <c r="N97" s="586"/>
      <c r="O97" s="586"/>
      <c r="P97" s="586"/>
      <c r="Q97" s="586"/>
      <c r="R97" s="586"/>
      <c r="S97" s="586"/>
      <c r="T97" s="586"/>
      <c r="U97" s="586"/>
      <c r="V97" s="532"/>
      <c r="W97" s="533"/>
      <c r="X97" s="532"/>
      <c r="Y97" s="532"/>
      <c r="AA97">
        <f t="shared" si="11"/>
        <v>73</v>
      </c>
    </row>
    <row r="98" spans="1:27" x14ac:dyDescent="0.25">
      <c r="A98" s="464" t="str">
        <f t="shared" ca="1" si="10"/>
        <v>IE10 / 74</v>
      </c>
      <c r="B98" s="98" t="str">
        <f ca="1">OFFSET(Sprachen!A453,0,'Informazioni generali'!$B$4-1,1,1)</f>
        <v>Utile d’esercizio annuale</v>
      </c>
      <c r="C98" s="467" t="s">
        <v>24</v>
      </c>
      <c r="D98" s="116"/>
      <c r="E98" s="534"/>
      <c r="F98" s="534"/>
      <c r="G98" s="534"/>
      <c r="H98" s="664" t="str">
        <f ca="1">OFFSET(Sprachen!A510,0,'Informazioni generali'!$B$4-1,1,1)</f>
        <v xml:space="preserve">Non è computabile. È indicato esclusivamente per motivi di completezza. </v>
      </c>
      <c r="I98" s="664"/>
      <c r="J98" s="664"/>
      <c r="K98" s="664"/>
      <c r="L98" s="664"/>
      <c r="M98" s="586"/>
      <c r="N98" s="586"/>
      <c r="O98" s="586"/>
      <c r="P98" s="586"/>
      <c r="Q98" s="586"/>
      <c r="R98" s="586"/>
      <c r="S98" s="586"/>
      <c r="T98" s="586"/>
      <c r="U98" s="586"/>
      <c r="V98" s="346"/>
      <c r="W98" s="207"/>
      <c r="X98" s="346" t="s">
        <v>179</v>
      </c>
      <c r="Y98" s="44"/>
      <c r="AA98">
        <f t="shared" si="11"/>
        <v>74</v>
      </c>
    </row>
    <row r="99" spans="1:27" x14ac:dyDescent="0.25">
      <c r="A99" s="464" t="str">
        <f t="shared" ca="1" si="10"/>
        <v>IE10 / 75</v>
      </c>
      <c r="B99" s="98" t="str">
        <f ca="1">OFFSET(Sprachen!A454,0,'Informazioni generali'!$B$4-1,1,1)</f>
        <v>Totale costi di produzione computabili</v>
      </c>
      <c r="C99" s="467" t="s">
        <v>24</v>
      </c>
      <c r="D99" s="111">
        <f ca="1">D74+D87+D97</f>
        <v>0</v>
      </c>
      <c r="E99" s="252"/>
      <c r="F99" s="252"/>
      <c r="G99" s="252"/>
      <c r="H99" s="646"/>
      <c r="I99" s="646"/>
      <c r="J99" s="646"/>
      <c r="K99" s="646"/>
      <c r="L99" s="646"/>
      <c r="M99" s="586"/>
      <c r="N99" s="586"/>
      <c r="O99" s="586"/>
      <c r="P99" s="586"/>
      <c r="Q99" s="586"/>
      <c r="R99" s="586"/>
      <c r="S99" s="586"/>
      <c r="T99" s="586"/>
      <c r="U99" s="586"/>
      <c r="V99" s="532"/>
      <c r="W99" s="533"/>
      <c r="X99" s="532"/>
      <c r="Y99" s="532"/>
      <c r="AA99">
        <f t="shared" si="11"/>
        <v>75</v>
      </c>
    </row>
    <row r="100" spans="1:27" x14ac:dyDescent="0.25">
      <c r="A100" s="464" t="str">
        <f t="shared" ca="1" si="10"/>
        <v>IE10 / 76</v>
      </c>
      <c r="B100" s="98" t="str">
        <f ca="1">OFFSET(Sprachen!A455,0,'Informazioni generali'!$B$4-1,1,1)</f>
        <v>Totale costi di produzione specifici</v>
      </c>
      <c r="C100" s="467" t="s">
        <v>38</v>
      </c>
      <c r="D100" s="535">
        <f ca="1">IFERROR(D99*100/(D36*1000000),0)</f>
        <v>0</v>
      </c>
      <c r="E100" s="536"/>
      <c r="F100" s="536"/>
      <c r="G100" s="536"/>
      <c r="H100" s="646"/>
      <c r="I100" s="646"/>
      <c r="J100" s="646"/>
      <c r="K100" s="646"/>
      <c r="L100" s="646"/>
      <c r="M100" s="586"/>
      <c r="N100" s="586"/>
      <c r="O100" s="586"/>
      <c r="P100" s="586"/>
      <c r="Q100" s="586"/>
      <c r="R100" s="586"/>
      <c r="S100" s="586"/>
      <c r="T100" s="586"/>
      <c r="U100" s="586"/>
      <c r="V100" s="346"/>
      <c r="W100" s="207"/>
      <c r="X100" s="346" t="s">
        <v>179</v>
      </c>
      <c r="Y100" s="472" t="s">
        <v>428</v>
      </c>
      <c r="AA100">
        <f>AA99+1</f>
        <v>76</v>
      </c>
    </row>
    <row r="101" spans="1:27" ht="15.75" hidden="1" customHeight="1" x14ac:dyDescent="0.25">
      <c r="A101" s="464" t="str">
        <f t="shared" ca="1" si="10"/>
        <v>IE10 / 76-G</v>
      </c>
      <c r="B101" s="98" t="str">
        <f ca="1">OFFSET(Sprachen!A456,0,'Informazioni generali'!$B$4-1,1,1)</f>
        <v>Totale costi di produzione specifici</v>
      </c>
      <c r="C101" s="467" t="s">
        <v>38</v>
      </c>
      <c r="D101" s="537"/>
      <c r="E101" s="538"/>
      <c r="F101" s="538"/>
      <c r="G101" s="538"/>
      <c r="H101" s="646"/>
      <c r="I101" s="646"/>
      <c r="J101" s="646"/>
      <c r="K101" s="646"/>
      <c r="L101" s="646"/>
      <c r="M101" s="586"/>
      <c r="N101" s="586"/>
      <c r="O101" s="586"/>
      <c r="P101" s="586"/>
      <c r="Q101" s="586"/>
      <c r="R101" s="586"/>
      <c r="S101" s="586"/>
      <c r="T101" s="586"/>
      <c r="U101" s="586"/>
      <c r="V101" s="346"/>
      <c r="W101" s="207"/>
      <c r="X101" s="346"/>
      <c r="Y101" s="472"/>
      <c r="AA101" s="463" t="s">
        <v>531</v>
      </c>
    </row>
    <row r="102" spans="1:27" x14ac:dyDescent="0.25">
      <c r="A102" s="464" t="str">
        <f t="shared" ca="1" si="10"/>
        <v>IE10 / 77</v>
      </c>
      <c r="B102" s="98" t="str">
        <f ca="1">OFFSET(Sprachen!A457,0,'Informazioni generali'!$B$4-1,1,1)</f>
        <v>Costi di produzione (quota del richiedente)</v>
      </c>
      <c r="C102" s="467" t="s">
        <v>24</v>
      </c>
      <c r="D102" s="539">
        <f ca="1">D99*D40</f>
        <v>0</v>
      </c>
      <c r="E102" s="540"/>
      <c r="F102" s="540"/>
      <c r="G102" s="540"/>
      <c r="H102" s="646"/>
      <c r="I102" s="646"/>
      <c r="J102" s="646"/>
      <c r="K102" s="646"/>
      <c r="L102" s="646"/>
      <c r="M102" s="586"/>
      <c r="N102" s="586"/>
      <c r="O102" s="586"/>
      <c r="P102" s="586"/>
      <c r="Q102" s="586"/>
      <c r="R102" s="586"/>
      <c r="S102" s="586"/>
      <c r="T102" s="586"/>
      <c r="U102" s="586"/>
      <c r="V102" s="214"/>
      <c r="W102" s="209"/>
      <c r="X102" s="214"/>
      <c r="Y102" s="214"/>
      <c r="AA102">
        <f>AA100+1</f>
        <v>77</v>
      </c>
    </row>
    <row r="103" spans="1:27" x14ac:dyDescent="0.25">
      <c r="A103" s="456"/>
      <c r="B103" s="541"/>
      <c r="C103" s="541"/>
      <c r="D103"/>
      <c r="E103"/>
      <c r="F103"/>
      <c r="G103"/>
      <c r="H103"/>
      <c r="I103"/>
    </row>
    <row r="104" spans="1:27" ht="15.5" x14ac:dyDescent="0.35">
      <c r="A104" s="542"/>
      <c r="B104" s="543"/>
      <c r="C104" s="543"/>
      <c r="D104" s="544"/>
      <c r="E104" s="545"/>
      <c r="F104" s="545"/>
      <c r="G104" s="545"/>
      <c r="H104"/>
      <c r="I104"/>
    </row>
    <row r="105" spans="1:27" ht="18" x14ac:dyDescent="0.3">
      <c r="A105" s="546" t="str">
        <f ca="1">OFFSET(Sprachen!A458,0,'Informazioni generali'!$B$4-1,1,1)</f>
        <v>C. Ricavi</v>
      </c>
      <c r="B105" s="546"/>
      <c r="C105" s="467"/>
      <c r="D105" s="467"/>
      <c r="E105" s="468"/>
      <c r="F105" s="468"/>
      <c r="G105" s="468"/>
      <c r="J105" s="357"/>
      <c r="M105" s="93"/>
    </row>
    <row r="106" spans="1:27" ht="13" x14ac:dyDescent="0.3">
      <c r="A106" s="464" t="str">
        <f ca="1">CONCATENATE($A$2," / ",AA106)</f>
        <v>IE10 / 78</v>
      </c>
      <c r="B106" s="467" t="str">
        <f ca="1">OFFSET(Sprachen!A471,0,'Informazioni generali'!$B$4-1,1,1)</f>
        <v>Ricavi del mercato day-ahead</v>
      </c>
      <c r="C106" s="467" t="s">
        <v>24</v>
      </c>
      <c r="D106" s="258" t="str">
        <f ca="1">IFERROR(D124+D125,"")</f>
        <v/>
      </c>
      <c r="E106" s="254"/>
      <c r="F106" s="254"/>
      <c r="G106" s="254"/>
      <c r="H106" s="10"/>
      <c r="M106" s="93"/>
      <c r="AA106">
        <f>AA102+1</f>
        <v>78</v>
      </c>
    </row>
    <row r="107" spans="1:27" x14ac:dyDescent="0.25">
      <c r="A107" s="464" t="str">
        <f ca="1">CONCATENATE($A$2," / ",AA107)</f>
        <v>IE10 / 79</v>
      </c>
      <c r="B107" s="467" t="str">
        <f ca="1">OFFSET(Sprachen!A460,0,'Informazioni generali'!$B$4-1,1,1)</f>
        <v>Ricavi di riferimento specifici</v>
      </c>
      <c r="C107" s="467" t="s">
        <v>38</v>
      </c>
      <c r="D107" s="259">
        <f ca="1">IFERROR((D124+D125)*100/(D36*10^6),0)</f>
        <v>0</v>
      </c>
      <c r="E107" s="255"/>
      <c r="F107" s="255"/>
      <c r="G107" s="255"/>
      <c r="AA107">
        <f>AA106+1</f>
        <v>79</v>
      </c>
    </row>
    <row r="108" spans="1:27" hidden="1" x14ac:dyDescent="0.25">
      <c r="A108" s="464" t="str">
        <f ca="1">CONCATENATE($A$2," / ",AA108)</f>
        <v>IE10 / 79-G</v>
      </c>
      <c r="B108" s="467" t="str">
        <f ca="1">OFFSET(Sprachen!A461,0,'Informazioni generali'!$B$4-1,1,1)</f>
        <v>Ricavi di riferimento specifici</v>
      </c>
      <c r="C108" s="467" t="s">
        <v>38</v>
      </c>
      <c r="D108" s="282"/>
      <c r="E108" s="255"/>
      <c r="F108" s="255"/>
      <c r="G108" s="255"/>
      <c r="AA108" s="463" t="s">
        <v>525</v>
      </c>
    </row>
    <row r="109" spans="1:27" x14ac:dyDescent="0.25">
      <c r="A109" s="464" t="str">
        <f ca="1">CONCATENATE($A$2," / ",AA109)</f>
        <v>IE10 / 80</v>
      </c>
      <c r="B109" s="467" t="str">
        <f ca="1">OFFSET(Sprachen!A462,0,'Informazioni generali'!$B$4-1,1,1)</f>
        <v>Ricavi totali (quota richiedente)</v>
      </c>
      <c r="C109" s="467" t="s">
        <v>24</v>
      </c>
      <c r="D109" s="258" t="str">
        <f ca="1">IFERROR(D106*D40,"")</f>
        <v/>
      </c>
      <c r="E109" s="255"/>
      <c r="F109" s="255"/>
      <c r="G109" s="255"/>
      <c r="AA109">
        <v>80</v>
      </c>
    </row>
    <row r="110" spans="1:27" ht="15.5" x14ac:dyDescent="0.35">
      <c r="A110" s="542"/>
      <c r="B110" s="543"/>
      <c r="C110" s="543"/>
      <c r="D110" s="544"/>
      <c r="E110" s="547"/>
      <c r="F110" s="547"/>
      <c r="G110" s="547"/>
      <c r="H110" s="548"/>
      <c r="I110" s="448"/>
      <c r="J110" s="448"/>
      <c r="K110" s="448"/>
      <c r="L110" s="448"/>
      <c r="M110" s="448"/>
      <c r="N110" s="448"/>
      <c r="O110" s="448"/>
      <c r="P110" s="448"/>
      <c r="Q110" s="448"/>
    </row>
    <row r="111" spans="1:27" ht="18" x14ac:dyDescent="0.25">
      <c r="A111" s="549" t="str">
        <f ca="1">OFFSET(Sprachen!A463,0,'Informazioni generali'!$B$4-1,1,1)</f>
        <v xml:space="preserve">D. Costi di produzione non coperti </v>
      </c>
      <c r="C111" s="465"/>
      <c r="D111" s="550"/>
      <c r="E111" s="468"/>
      <c r="F111" s="468"/>
      <c r="G111" s="468"/>
    </row>
    <row r="112" spans="1:27" x14ac:dyDescent="0.25">
      <c r="A112" s="464" t="str">
        <f ca="1">CONCATENATE($A$2," / ",AA112)</f>
        <v>IE10 / 81</v>
      </c>
      <c r="B112" s="467" t="str">
        <f ca="1">OFFSET(Sprachen!A464,0,'Informazioni generali'!$B$4-1,1,1)</f>
        <v>Costi di produzione non coperti</v>
      </c>
      <c r="C112" s="467" t="s">
        <v>24</v>
      </c>
      <c r="D112" s="539" t="str">
        <f ca="1">IFERROR(D99-D106,"")</f>
        <v/>
      </c>
      <c r="E112" s="551"/>
      <c r="F112" s="551"/>
      <c r="G112" s="551"/>
      <c r="AA112">
        <f>AA109+1</f>
        <v>81</v>
      </c>
    </row>
    <row r="113" spans="1:27" x14ac:dyDescent="0.25">
      <c r="A113" s="464" t="str">
        <f ca="1">CONCATENATE($A$2," / ",AA113)</f>
        <v>IE10 / 82</v>
      </c>
      <c r="B113" s="467" t="str">
        <f ca="1">OFFSET(Sprachen!A465,0,'Informazioni generali'!$B$4-1,1,1)</f>
        <v>Costi di produzione non coperti specifici</v>
      </c>
      <c r="C113" s="467" t="s">
        <v>38</v>
      </c>
      <c r="D113" s="259">
        <f ca="1">D100-D107</f>
        <v>0</v>
      </c>
      <c r="E113" s="536"/>
      <c r="F113" s="536"/>
      <c r="G113" s="536"/>
      <c r="I113" s="552"/>
      <c r="AA113">
        <f>AA112+1</f>
        <v>82</v>
      </c>
    </row>
    <row r="114" spans="1:27" x14ac:dyDescent="0.25">
      <c r="A114" s="464" t="str">
        <f ca="1">CONCATENATE($A$2," / ",AA114)</f>
        <v>IE10 / 83</v>
      </c>
      <c r="B114" s="467" t="str">
        <f ca="1">OFFSET(Sprachen!A466,0,'Informazioni generali'!$B$4-1,1,1)</f>
        <v>Costi di produzione non coperti decurtati</v>
      </c>
      <c r="C114" s="467" t="s">
        <v>38</v>
      </c>
      <c r="D114" s="259">
        <f ca="1">MIN(1,D113)</f>
        <v>0</v>
      </c>
      <c r="E114" s="536"/>
      <c r="F114" s="536"/>
      <c r="G114" s="536"/>
      <c r="I114" s="552"/>
      <c r="AA114">
        <f>AA113+1</f>
        <v>83</v>
      </c>
    </row>
    <row r="115" spans="1:27" ht="28.5" customHeight="1" x14ac:dyDescent="0.35">
      <c r="A115" s="464" t="str">
        <f ca="1">CONCATENATE($A$2," / ",AA115)</f>
        <v>IE10 / 84</v>
      </c>
      <c r="B115" s="98" t="str">
        <f ca="1">OFFSET(Sprachen!A467,0,'Informazioni generali'!$B$4-1,1,1)</f>
        <v>Costi di produzione non coperti quota del richiedente</v>
      </c>
      <c r="C115" s="467" t="s">
        <v>24</v>
      </c>
      <c r="D115" s="111" t="str">
        <f ca="1">IFERROR(D102-D109,"")</f>
        <v/>
      </c>
      <c r="E115" s="252"/>
      <c r="F115" s="252"/>
      <c r="G115" s="252"/>
      <c r="H115" s="448"/>
      <c r="I115" s="448"/>
      <c r="J115" s="448"/>
      <c r="K115" s="448"/>
      <c r="L115" s="448"/>
      <c r="M115" s="448"/>
      <c r="N115" s="448"/>
      <c r="O115" s="448"/>
      <c r="P115" s="448"/>
      <c r="R115" s="448"/>
      <c r="S115" s="448"/>
      <c r="AA115">
        <f>AA114+1</f>
        <v>84</v>
      </c>
    </row>
    <row r="116" spans="1:27" ht="15.5" x14ac:dyDescent="0.35">
      <c r="A116" s="542"/>
      <c r="B116" s="543"/>
      <c r="C116" s="543"/>
      <c r="D116" s="543"/>
      <c r="E116" s="547"/>
      <c r="F116" s="547"/>
      <c r="G116" s="547"/>
      <c r="H116" s="543"/>
      <c r="I116" s="543"/>
      <c r="J116" s="543"/>
      <c r="K116" s="543"/>
      <c r="L116" s="543"/>
      <c r="M116" s="543"/>
      <c r="N116" s="543"/>
      <c r="O116" s="543"/>
      <c r="P116" s="543"/>
      <c r="Q116" s="544"/>
      <c r="R116" s="448"/>
      <c r="S116" s="448"/>
    </row>
    <row r="117" spans="1:27" ht="18" x14ac:dyDescent="0.35">
      <c r="A117" s="553" t="str">
        <f ca="1">OFFSET(Sprachen!A468,0,'Informazioni generali'!$B$4-1,1,1)</f>
        <v>E. Ricavi del mercato di riferimento</v>
      </c>
      <c r="C117" s="554"/>
      <c r="D117" s="554"/>
      <c r="E117" s="555"/>
      <c r="F117" s="555"/>
      <c r="G117" s="555"/>
      <c r="H117" s="650" t="str">
        <f ca="1">H89</f>
        <v>Commenti UFE</v>
      </c>
      <c r="I117" s="651"/>
      <c r="J117" s="651"/>
      <c r="K117" s="651"/>
      <c r="L117" s="651"/>
      <c r="M117" s="651" t="str">
        <f ca="1">M89</f>
        <v>Commenti richiedente</v>
      </c>
      <c r="N117" s="651"/>
      <c r="O117" s="651"/>
      <c r="P117" s="651"/>
      <c r="Q117" s="651"/>
      <c r="R117" s="448"/>
      <c r="S117" s="109"/>
    </row>
    <row r="118" spans="1:27" ht="15.5" x14ac:dyDescent="0.35">
      <c r="A118" s="464" t="str">
        <f t="shared" ref="A118:A125" ca="1" si="12">CONCATENATE($A$2," / ",AA118)</f>
        <v>IE10 / 85</v>
      </c>
      <c r="B118" s="556" t="str">
        <f ca="1">OFFSET(Sprachen!A469,0,'Informazioni generali'!$B$4-1,1,1)</f>
        <v xml:space="preserve">Prezzi d'elettricità scaricati da EEX il: </v>
      </c>
      <c r="C118" s="112">
        <v>45670</v>
      </c>
      <c r="D118" s="253"/>
      <c r="E118" s="256"/>
      <c r="F118" s="256"/>
      <c r="G118" s="256"/>
      <c r="H118" s="659"/>
      <c r="I118" s="646"/>
      <c r="J118" s="646"/>
      <c r="K118" s="646"/>
      <c r="L118" s="646"/>
      <c r="M118" s="660"/>
      <c r="N118" s="661"/>
      <c r="O118" s="661"/>
      <c r="P118" s="661"/>
      <c r="Q118" s="662"/>
      <c r="R118" s="448"/>
      <c r="S118" s="448"/>
      <c r="AA118">
        <f>AA115+1</f>
        <v>85</v>
      </c>
    </row>
    <row r="119" spans="1:27" ht="15.5" x14ac:dyDescent="0.35">
      <c r="A119" s="464" t="str">
        <f t="shared" ca="1" si="12"/>
        <v>IE10 / 86</v>
      </c>
      <c r="B119" s="557" t="str">
        <f ca="1">OFFSET(Sprachen!A470,0,'Informazioni generali'!$B$4-1,1,1)</f>
        <v>Periodo d'esercizio</v>
      </c>
      <c r="C119" s="644" t="str">
        <f ca="1">IFERROR(IF($D$5="Nein/Non/No","-",INDIRECT(CONCATENATE(Input_prod_e!A2,"!")&amp;CONCATENATE(MID("CDEFGHIJKLMNOPQRSTUVWXYZ",HLOOKUP($A$2,Input_prod_e!$C$5:$AS$6,2,FALSE),1),"8"))),"")</f>
        <v/>
      </c>
      <c r="D119" s="645"/>
      <c r="E119" s="558"/>
      <c r="F119" s="558"/>
      <c r="G119" s="558"/>
      <c r="H119" s="659"/>
      <c r="I119" s="646"/>
      <c r="J119" s="646"/>
      <c r="K119" s="646"/>
      <c r="L119" s="646"/>
      <c r="M119" s="660"/>
      <c r="N119" s="661"/>
      <c r="O119" s="661"/>
      <c r="P119" s="661"/>
      <c r="Q119" s="662"/>
      <c r="R119" s="448"/>
      <c r="S119" s="448"/>
      <c r="AA119">
        <f t="shared" ref="AA119:AA124" si="13">AA118+1</f>
        <v>86</v>
      </c>
    </row>
    <row r="120" spans="1:27" ht="15.5" x14ac:dyDescent="0.35">
      <c r="A120" s="464" t="str">
        <f t="shared" ca="1" si="12"/>
        <v>IE10 / 87</v>
      </c>
      <c r="B120" s="559" t="str">
        <f ca="1">OFFSET(Sprachen!A471,0,'Informazioni generali'!$B$4-1,1,1)</f>
        <v>Ricavi del mercato day-ahead</v>
      </c>
      <c r="C120" s="287" t="s">
        <v>24</v>
      </c>
      <c r="D120" s="560" t="s">
        <v>79</v>
      </c>
      <c r="E120" s="561"/>
      <c r="F120" s="561"/>
      <c r="G120" s="561"/>
      <c r="H120" s="562" t="str">
        <f ca="1">OFFSET(Sprachen!A336,0,'Informazioni generali'!$B$4-1,1,1)</f>
        <v>Centrale 1</v>
      </c>
      <c r="I120" s="557" t="str">
        <f ca="1">OFFSET(Sprachen!A337,0,'Informazioni generali'!$B$4-1,1,1)</f>
        <v>Centrale 2</v>
      </c>
      <c r="J120" s="563" t="str">
        <f ca="1">OFFSET(Sprachen!A338,0,'Informazioni generali'!$B$4-1,1,1)</f>
        <v>Centrale 3</v>
      </c>
      <c r="K120" s="563" t="str">
        <f ca="1">OFFSET(Sprachen!A339,0,'Informazioni generali'!$B$4-1,1,1)</f>
        <v>Centrale 4</v>
      </c>
      <c r="L120" s="563" t="str">
        <f ca="1">OFFSET(Sprachen!A340,0,'Informazioni generali'!$B$4-1,1,1)</f>
        <v>Centrale 5</v>
      </c>
      <c r="M120" s="563" t="str">
        <f ca="1">OFFSET(Sprachen!A341,0,'Informazioni generali'!$B$4-1,1,1)</f>
        <v>Centrale 6</v>
      </c>
      <c r="N120" s="563" t="str">
        <f ca="1">OFFSET(Sprachen!A342,0,'Informazioni generali'!$B$4-1,1,1)</f>
        <v>Centrale 7</v>
      </c>
      <c r="O120" s="563" t="str">
        <f ca="1">OFFSET(Sprachen!A343,0,'Informazioni generali'!$B$4-1,1,1)</f>
        <v>Centrale 8</v>
      </c>
      <c r="P120" s="563" t="str">
        <f ca="1">OFFSET(Sprachen!A344,0,'Informazioni generali'!$B$4-1,1,1)</f>
        <v>Centrale 9</v>
      </c>
      <c r="Q120" s="563" t="str">
        <f ca="1">OFFSET(Sprachen!A345,0,'Informazioni generali'!$B$4-1,1,1)</f>
        <v>Centrale 10</v>
      </c>
      <c r="R120" s="448"/>
      <c r="S120" s="448"/>
      <c r="AA120">
        <f t="shared" si="13"/>
        <v>87</v>
      </c>
    </row>
    <row r="121" spans="1:27" ht="15.5" x14ac:dyDescent="0.35">
      <c r="A121" s="464" t="str">
        <f t="shared" ca="1" si="12"/>
        <v>IE10 / 88</v>
      </c>
      <c r="B121" s="743" t="str">
        <f ca="1">OFFSET(Sprachen!A472,0,'Informazioni generali'!$B$4-1,1,1)</f>
        <v>Tutte le centrali</v>
      </c>
      <c r="C121" s="744"/>
      <c r="D121" s="358">
        <f ca="1">+SUM(H121:Q121)</f>
        <v>0</v>
      </c>
      <c r="E121" s="359"/>
      <c r="F121" s="359"/>
      <c r="G121" s="359"/>
      <c r="H121" s="360" t="str">
        <f ca="1">IFERROR(IF($D$5="Nein/Non/No","-",VLOOKUP(H$120,Input_prod_e!$A$33:$AA$42,HLOOKUP($A$2,Input_prod_e!$C$5:$AS$6,2,FALSE)+2,FALSE)),"")</f>
        <v/>
      </c>
      <c r="I121" s="360" t="str">
        <f ca="1">IFERROR(IF($D$5="Nein/Non/No","-",VLOOKUP(I$120,Input_prod_e!$A$33:$AA$42,HLOOKUP($A$2,Input_prod_e!$C$5:$AS$6,2,FALSE)+2,FALSE)),"")</f>
        <v/>
      </c>
      <c r="J121" s="360" t="str">
        <f ca="1">IFERROR(IF($D$5="Nein/Non/No","-",VLOOKUP(J$120,Input_prod_e!$A$33:$AA$42,HLOOKUP($A$2,Input_prod_e!$C$5:$AS$6,2,FALSE)+2,FALSE)),"")</f>
        <v/>
      </c>
      <c r="K121" s="360" t="str">
        <f ca="1">IFERROR(IF($D$5="Nein/Non/No","-",VLOOKUP(K$120,Input_prod_e!$A$33:$AA$42,HLOOKUP($A$2,Input_prod_e!$C$5:$AS$6,2,FALSE)+2,FALSE)),"")</f>
        <v/>
      </c>
      <c r="L121" s="360" t="str">
        <f ca="1">IFERROR(IF($D$5="Nein/Non/No","-",VLOOKUP(L$120,Input_prod_e!$A$33:$AA$42,HLOOKUP($A$2,Input_prod_e!$C$5:$AS$6,2,FALSE)+2,FALSE)),"")</f>
        <v/>
      </c>
      <c r="M121" s="360" t="str">
        <f ca="1">IFERROR(IF($D$5="Nein/Non/No","-",VLOOKUP(M$120,Input_prod_e!$A$33:$AA$42,HLOOKUP($A$2,Input_prod_e!$C$5:$AS$6,2,FALSE)+2,FALSE)),"")</f>
        <v/>
      </c>
      <c r="N121" s="360" t="str">
        <f ca="1">IFERROR(IF($D$5="Nein/Non/No","-",VLOOKUP(N$120,Input_prod_e!$A$33:$AA$42,HLOOKUP($A$2,Input_prod_e!$C$5:$AS$6,2,FALSE)+2,FALSE)),"")</f>
        <v/>
      </c>
      <c r="O121" s="360" t="str">
        <f ca="1">IFERROR(IF($D$5="Nein/Non/No","-",VLOOKUP(O$120,Input_prod_e!$A$33:$AA$42,HLOOKUP($A$2,Input_prod_e!$C$5:$AS$6,2,FALSE)+2,FALSE)),"")</f>
        <v/>
      </c>
      <c r="P121" s="360" t="str">
        <f ca="1">IFERROR(IF($D$5="Nein/Non/No","-",VLOOKUP(P$120,Input_prod_e!$A$33:$AA$42,HLOOKUP($A$2,Input_prod_e!$C$5:$AS$6,2,FALSE)+2,FALSE)),"")</f>
        <v/>
      </c>
      <c r="Q121" s="360" t="str">
        <f ca="1">IFERROR(IF($D$5="Nein/Non/No","-",VLOOKUP(Q$120,Input_prod_e!$A$33:$AA$42,HLOOKUP($A$2,Input_prod_e!$C$5:$AS$6,2,FALSE)+2,FALSE)),"")</f>
        <v/>
      </c>
      <c r="R121" s="448"/>
      <c r="S121" s="564"/>
      <c r="AA121">
        <f t="shared" si="13"/>
        <v>88</v>
      </c>
    </row>
    <row r="122" spans="1:27" ht="30" customHeight="1" x14ac:dyDescent="0.35">
      <c r="A122" s="464" t="str">
        <f t="shared" ca="1" si="12"/>
        <v>IE10 / 89</v>
      </c>
      <c r="B122" s="743" t="str">
        <f ca="1">OFFSET(Sprachen!A473,0,'Informazioni generali'!$B$4-1,1,1)</f>
        <v>Dedotti gli impianti non collegati sul piano idraulico o ottimizzati nell'insieme</v>
      </c>
      <c r="C122" s="744"/>
      <c r="D122" s="358">
        <f>+SUM(H122:Q122)</f>
        <v>0</v>
      </c>
      <c r="E122" s="359"/>
      <c r="F122" s="359"/>
      <c r="G122" s="359"/>
      <c r="H122" s="360">
        <f>+IF(OR(H50="Nein",H50="Non",H50="No"),-H121,0)</f>
        <v>0</v>
      </c>
      <c r="I122" s="360">
        <f t="shared" ref="I122:Q122" si="14">+IF(OR(I50="Nein",I50="Non",I50="No"),-I121,0)</f>
        <v>0</v>
      </c>
      <c r="J122" s="360">
        <f t="shared" si="14"/>
        <v>0</v>
      </c>
      <c r="K122" s="360">
        <f t="shared" si="14"/>
        <v>0</v>
      </c>
      <c r="L122" s="360">
        <f t="shared" si="14"/>
        <v>0</v>
      </c>
      <c r="M122" s="360">
        <f t="shared" si="14"/>
        <v>0</v>
      </c>
      <c r="N122" s="360">
        <f t="shared" si="14"/>
        <v>0</v>
      </c>
      <c r="O122" s="360">
        <f t="shared" si="14"/>
        <v>0</v>
      </c>
      <c r="P122" s="360">
        <f t="shared" si="14"/>
        <v>0</v>
      </c>
      <c r="Q122" s="360">
        <f t="shared" si="14"/>
        <v>0</v>
      </c>
      <c r="R122" s="448"/>
      <c r="S122" s="109"/>
      <c r="AA122">
        <f t="shared" si="13"/>
        <v>89</v>
      </c>
    </row>
    <row r="123" spans="1:27" ht="16" thickBot="1" x14ac:dyDescent="0.4">
      <c r="A123" s="464" t="str">
        <f t="shared" ca="1" si="12"/>
        <v>IE10 / 90</v>
      </c>
      <c r="B123" s="743" t="str">
        <f ca="1">OFFSET(Sprachen!A474,0,'Informazioni generali'!$B$4-1,1,1)</f>
        <v>Dedotti gli impianti RIC</v>
      </c>
      <c r="C123" s="744"/>
      <c r="D123" s="361">
        <f>+SUM(H123:Q123)</f>
        <v>0</v>
      </c>
      <c r="E123" s="359"/>
      <c r="F123" s="359"/>
      <c r="G123" s="359"/>
      <c r="H123" s="360">
        <f>+IF(OR(H56="Ja",H56="Oui",H56="Si"),IF(OR(H50="Ja",H50="Oui",H50="Si"),-H121,0),0)</f>
        <v>0</v>
      </c>
      <c r="I123" s="360">
        <f t="shared" ref="I123:Q123" si="15">+IF(OR(I56="Ja",I56="Oui",I56="Si"),IF(OR(I50="Ja",I50="Oui",I50="Si"),-I121,0),0)</f>
        <v>0</v>
      </c>
      <c r="J123" s="360">
        <f t="shared" si="15"/>
        <v>0</v>
      </c>
      <c r="K123" s="360">
        <f t="shared" si="15"/>
        <v>0</v>
      </c>
      <c r="L123" s="360">
        <f t="shared" si="15"/>
        <v>0</v>
      </c>
      <c r="M123" s="360">
        <f t="shared" si="15"/>
        <v>0</v>
      </c>
      <c r="N123" s="360">
        <f t="shared" si="15"/>
        <v>0</v>
      </c>
      <c r="O123" s="360">
        <f t="shared" si="15"/>
        <v>0</v>
      </c>
      <c r="P123" s="360">
        <f t="shared" si="15"/>
        <v>0</v>
      </c>
      <c r="Q123" s="360">
        <f t="shared" si="15"/>
        <v>0</v>
      </c>
      <c r="R123" s="448"/>
      <c r="S123" s="109"/>
      <c r="AA123">
        <f t="shared" si="13"/>
        <v>90</v>
      </c>
    </row>
    <row r="124" spans="1:27" ht="26.25" customHeight="1" thickBot="1" x14ac:dyDescent="0.4">
      <c r="A124" s="462" t="str">
        <f t="shared" ca="1" si="12"/>
        <v>IE10 / 91</v>
      </c>
      <c r="B124" s="745" t="str">
        <f ca="1">+CONCATENATE(OFFSET(Sprachen!A475,0,'Informazioni generali'!$B$4-1,1,1)," ",IF(D13=0,"",D13))</f>
        <v>Ricavi del mercato day-ahead per l'impianto  IE10</v>
      </c>
      <c r="C124" s="746"/>
      <c r="D124" s="362">
        <f ca="1">IFERROR(+MAX(SUM(D121:D123),0),"")</f>
        <v>0</v>
      </c>
      <c r="E124" s="363"/>
      <c r="F124" s="363"/>
      <c r="G124" s="364"/>
      <c r="H124" s="360">
        <f ca="1">+IF(H121&lt;0,H121,MAX(SUM(H121:H123),0))</f>
        <v>0</v>
      </c>
      <c r="I124" s="360">
        <f t="shared" ref="I124:Q124" ca="1" si="16">+IF(I121&lt;0,I121,MAX(SUM(I121:I123),0))</f>
        <v>0</v>
      </c>
      <c r="J124" s="360">
        <f t="shared" ca="1" si="16"/>
        <v>0</v>
      </c>
      <c r="K124" s="360">
        <f t="shared" ca="1" si="16"/>
        <v>0</v>
      </c>
      <c r="L124" s="360">
        <f t="shared" ca="1" si="16"/>
        <v>0</v>
      </c>
      <c r="M124" s="360">
        <f t="shared" ca="1" si="16"/>
        <v>0</v>
      </c>
      <c r="N124" s="360">
        <f t="shared" ca="1" si="16"/>
        <v>0</v>
      </c>
      <c r="O124" s="360">
        <f t="shared" ca="1" si="16"/>
        <v>0</v>
      </c>
      <c r="P124" s="360">
        <f t="shared" ca="1" si="16"/>
        <v>0</v>
      </c>
      <c r="Q124" s="360">
        <f t="shared" ca="1" si="16"/>
        <v>0</v>
      </c>
      <c r="R124" s="448"/>
      <c r="S124" s="448"/>
      <c r="AA124">
        <f t="shared" si="13"/>
        <v>91</v>
      </c>
    </row>
    <row r="125" spans="1:27" ht="27.4" customHeight="1" thickBot="1" x14ac:dyDescent="0.4">
      <c r="A125" s="462" t="str">
        <f t="shared" ca="1" si="12"/>
        <v>IE10 / 92</v>
      </c>
      <c r="B125" s="745" t="str">
        <f ca="1">+CONCATENATE(OFFSET(Sprachen!A476,0,'Informazioni generali'!$B$4-1,1,1)," ",IF(D13=0,"",D13))</f>
        <v>Ricavi GO, riserva invernale, PSRS e mercato a termine IE10</v>
      </c>
      <c r="C125" s="746"/>
      <c r="D125" s="362" t="str" cm="1">
        <f t="array" aca="1" ref="D125" ca="1">IFERROR(INDIRECT(CONCATENATE(Input_prod_e!A2,"!")&amp;CONCATENATE(MID("CDEFGHIJKLMNOPQRSTUVWXYZ",HLOOKUP($A$2,Input_prod_e!$C$5:$AS$6,2,FALSE),1),"68")),"")</f>
        <v/>
      </c>
      <c r="E125" s="365"/>
      <c r="F125" s="365"/>
      <c r="G125" s="365"/>
      <c r="R125" s="448"/>
      <c r="S125" s="448"/>
      <c r="AA125">
        <v>92</v>
      </c>
    </row>
    <row r="126" spans="1:27" ht="15.5" x14ac:dyDescent="0.35">
      <c r="R126" s="448"/>
      <c r="S126" s="448"/>
    </row>
    <row r="127" spans="1:27" ht="15.5" x14ac:dyDescent="0.35">
      <c r="R127" s="448"/>
      <c r="S127" s="448"/>
    </row>
    <row r="128" spans="1:27" ht="15.5" x14ac:dyDescent="0.35">
      <c r="D128" s="565"/>
      <c r="R128" s="448"/>
      <c r="S128" s="448"/>
    </row>
    <row r="129" spans="18:19" ht="15.5" x14ac:dyDescent="0.35">
      <c r="R129" s="448"/>
      <c r="S129" s="448"/>
    </row>
    <row r="130" spans="18:19" ht="15.5" x14ac:dyDescent="0.35">
      <c r="R130" s="448"/>
      <c r="S130" s="448"/>
    </row>
    <row r="131" spans="18:19" ht="15.5" x14ac:dyDescent="0.35">
      <c r="R131" s="448"/>
      <c r="S131" s="448"/>
    </row>
  </sheetData>
  <sheetProtection algorithmName="SHA-512" hashValue="mxJezkWoqGqgzfUGXo1Zf4zL7sqssmopRtSGIVauOUvqvTokUsfm05n+zxo3UV/QPG8xTMqK4KKlgFubH3ATwA==" saltValue="ogdUWyQ7Jx498L8G53Rnbw==" spinCount="100000" sheet="1" objects="1" scenarios="1"/>
  <protectedRanges>
    <protectedRange sqref="C5 H6:J7 L6:N7 P6:R7 T6:U7 L15 B14:B15 D18:D24 D26 D31:D32 D34:D35 D38:D40 D42 D44:D45 M13:U45 H49:Q53 H56:Q59 T48:U59 D64:D65 D69:D73 K67:L72 M62:U74 D77:K79 D80:D83" name="Eingabe"/>
  </protectedRanges>
  <mergeCells count="206">
    <mergeCell ref="B121:C121"/>
    <mergeCell ref="B122:C122"/>
    <mergeCell ref="B123:C123"/>
    <mergeCell ref="B124:C124"/>
    <mergeCell ref="B125:C125"/>
    <mergeCell ref="H117:L117"/>
    <mergeCell ref="M117:Q117"/>
    <mergeCell ref="H118:L118"/>
    <mergeCell ref="M118:Q118"/>
    <mergeCell ref="C119:D119"/>
    <mergeCell ref="H119:L119"/>
    <mergeCell ref="M119:Q119"/>
    <mergeCell ref="H100:L100"/>
    <mergeCell ref="M100:U100"/>
    <mergeCell ref="H101:L101"/>
    <mergeCell ref="M101:U101"/>
    <mergeCell ref="H102:L102"/>
    <mergeCell ref="M102:U102"/>
    <mergeCell ref="H97:L97"/>
    <mergeCell ref="M97:U97"/>
    <mergeCell ref="H98:L98"/>
    <mergeCell ref="M98:U98"/>
    <mergeCell ref="H99:L99"/>
    <mergeCell ref="M99:U99"/>
    <mergeCell ref="H94:L94"/>
    <mergeCell ref="M94:U94"/>
    <mergeCell ref="H95:L95"/>
    <mergeCell ref="M95:U95"/>
    <mergeCell ref="H96:L96"/>
    <mergeCell ref="M96:U96"/>
    <mergeCell ref="H91:L91"/>
    <mergeCell ref="M91:U91"/>
    <mergeCell ref="H92:L92"/>
    <mergeCell ref="M92:U92"/>
    <mergeCell ref="H93:L93"/>
    <mergeCell ref="M93:U93"/>
    <mergeCell ref="H87:P87"/>
    <mergeCell ref="Q87:U87"/>
    <mergeCell ref="H89:L89"/>
    <mergeCell ref="M89:U89"/>
    <mergeCell ref="H90:L90"/>
    <mergeCell ref="M90:U90"/>
    <mergeCell ref="H84:P84"/>
    <mergeCell ref="Q84:U84"/>
    <mergeCell ref="H85:P85"/>
    <mergeCell ref="Q85:U85"/>
    <mergeCell ref="H86:P86"/>
    <mergeCell ref="Q86:U86"/>
    <mergeCell ref="L81:P81"/>
    <mergeCell ref="Q81:U81"/>
    <mergeCell ref="L82:P82"/>
    <mergeCell ref="Q82:U82"/>
    <mergeCell ref="H83:P83"/>
    <mergeCell ref="Q83:U83"/>
    <mergeCell ref="M74:U74"/>
    <mergeCell ref="L76:P76"/>
    <mergeCell ref="Q76:U76"/>
    <mergeCell ref="L77:P79"/>
    <mergeCell ref="Q77:U79"/>
    <mergeCell ref="L80:P80"/>
    <mergeCell ref="Q80:U80"/>
    <mergeCell ref="I73:J73"/>
    <mergeCell ref="K73:L73"/>
    <mergeCell ref="M72:U72"/>
    <mergeCell ref="I74:J74"/>
    <mergeCell ref="K74:L74"/>
    <mergeCell ref="M73:U73"/>
    <mergeCell ref="M69:U69"/>
    <mergeCell ref="M70:U70"/>
    <mergeCell ref="M71:U71"/>
    <mergeCell ref="H70:H72"/>
    <mergeCell ref="I70:J72"/>
    <mergeCell ref="K70:L72"/>
    <mergeCell ref="H64:L65"/>
    <mergeCell ref="M64:U64"/>
    <mergeCell ref="M65:U65"/>
    <mergeCell ref="H66:L66"/>
    <mergeCell ref="M66:U66"/>
    <mergeCell ref="H67:H69"/>
    <mergeCell ref="I67:J69"/>
    <mergeCell ref="K67:L69"/>
    <mergeCell ref="M67:U67"/>
    <mergeCell ref="M68:U68"/>
    <mergeCell ref="H61:L61"/>
    <mergeCell ref="M61:U61"/>
    <mergeCell ref="H62:L62"/>
    <mergeCell ref="M62:U62"/>
    <mergeCell ref="H63:L63"/>
    <mergeCell ref="M63:U63"/>
    <mergeCell ref="R57:S57"/>
    <mergeCell ref="T57:U57"/>
    <mergeCell ref="R58:S58"/>
    <mergeCell ref="T58:U58"/>
    <mergeCell ref="R59:S59"/>
    <mergeCell ref="T59:U59"/>
    <mergeCell ref="R53:S53"/>
    <mergeCell ref="T53:U53"/>
    <mergeCell ref="R54:S55"/>
    <mergeCell ref="T54:U54"/>
    <mergeCell ref="T55:U55"/>
    <mergeCell ref="R56:S56"/>
    <mergeCell ref="T56:U56"/>
    <mergeCell ref="R50:S50"/>
    <mergeCell ref="T50:U50"/>
    <mergeCell ref="R51:S51"/>
    <mergeCell ref="T51:U51"/>
    <mergeCell ref="R52:S52"/>
    <mergeCell ref="T52:U52"/>
    <mergeCell ref="H45:L45"/>
    <mergeCell ref="M45:U45"/>
    <mergeCell ref="R47:S47"/>
    <mergeCell ref="R48:S48"/>
    <mergeCell ref="T48:U48"/>
    <mergeCell ref="R49:S49"/>
    <mergeCell ref="T49:U49"/>
    <mergeCell ref="H42:L42"/>
    <mergeCell ref="M42:U42"/>
    <mergeCell ref="H43:L43"/>
    <mergeCell ref="M43:U43"/>
    <mergeCell ref="H44:L44"/>
    <mergeCell ref="M44:U44"/>
    <mergeCell ref="H39:L39"/>
    <mergeCell ref="M39:U39"/>
    <mergeCell ref="H40:L40"/>
    <mergeCell ref="M40:U40"/>
    <mergeCell ref="H41:L41"/>
    <mergeCell ref="M41:U41"/>
    <mergeCell ref="H36:L36"/>
    <mergeCell ref="M36:U36"/>
    <mergeCell ref="H37:L37"/>
    <mergeCell ref="M37:U37"/>
    <mergeCell ref="H38:L38"/>
    <mergeCell ref="M38:U38"/>
    <mergeCell ref="H33:L33"/>
    <mergeCell ref="M33:U33"/>
    <mergeCell ref="H34:L34"/>
    <mergeCell ref="M34:U34"/>
    <mergeCell ref="H35:L35"/>
    <mergeCell ref="M35:U35"/>
    <mergeCell ref="H30:L30"/>
    <mergeCell ref="M30:U30"/>
    <mergeCell ref="H31:L31"/>
    <mergeCell ref="M31:U31"/>
    <mergeCell ref="H32:L32"/>
    <mergeCell ref="M32:U32"/>
    <mergeCell ref="H27:L27"/>
    <mergeCell ref="M27:U27"/>
    <mergeCell ref="H28:L28"/>
    <mergeCell ref="M28:U28"/>
    <mergeCell ref="H29:L29"/>
    <mergeCell ref="M29:U29"/>
    <mergeCell ref="H24:L24"/>
    <mergeCell ref="M24:U24"/>
    <mergeCell ref="H25:L25"/>
    <mergeCell ref="M25:U25"/>
    <mergeCell ref="H26:L26"/>
    <mergeCell ref="M26:U26"/>
    <mergeCell ref="H20:L20"/>
    <mergeCell ref="M20:U20"/>
    <mergeCell ref="H21:L22"/>
    <mergeCell ref="M21:U21"/>
    <mergeCell ref="M22:U22"/>
    <mergeCell ref="H23:L23"/>
    <mergeCell ref="M23:U23"/>
    <mergeCell ref="B17:C17"/>
    <mergeCell ref="H17:L17"/>
    <mergeCell ref="M17:U17"/>
    <mergeCell ref="H18:L18"/>
    <mergeCell ref="M18:U18"/>
    <mergeCell ref="H19:L19"/>
    <mergeCell ref="M19:U19"/>
    <mergeCell ref="V13:V15"/>
    <mergeCell ref="W13:W15"/>
    <mergeCell ref="X13:X15"/>
    <mergeCell ref="Y13:Y15"/>
    <mergeCell ref="H15:K15"/>
    <mergeCell ref="B16:C16"/>
    <mergeCell ref="H16:L16"/>
    <mergeCell ref="M16:U16"/>
    <mergeCell ref="B12:D12"/>
    <mergeCell ref="E12:G12"/>
    <mergeCell ref="H12:L12"/>
    <mergeCell ref="M12:U12"/>
    <mergeCell ref="A13:A15"/>
    <mergeCell ref="C13:C15"/>
    <mergeCell ref="D13:D15"/>
    <mergeCell ref="H13:L14"/>
    <mergeCell ref="M13:U15"/>
    <mergeCell ref="B7:C7"/>
    <mergeCell ref="H7:J7"/>
    <mergeCell ref="L7:N7"/>
    <mergeCell ref="P7:R7"/>
    <mergeCell ref="T7:U7"/>
    <mergeCell ref="B8:C8"/>
    <mergeCell ref="H8:J8"/>
    <mergeCell ref="L8:N8"/>
    <mergeCell ref="H5:U5"/>
    <mergeCell ref="B6:C6"/>
    <mergeCell ref="D6:D7"/>
    <mergeCell ref="H6:J6"/>
    <mergeCell ref="K6:K7"/>
    <mergeCell ref="L6:N6"/>
    <mergeCell ref="O6:O7"/>
    <mergeCell ref="P6:R6"/>
    <mergeCell ref="S6:S7"/>
    <mergeCell ref="T6:U6"/>
  </mergeCells>
  <conditionalFormatting sqref="X13 X16:X25 X27:X30 X33 X36:X37 X46 X54:X55 X60 X75 X84:X86 X88 X97 X99 X101:X102">
    <cfRule type="containsText" dxfId="143" priority="141" operator="containsText" text="nicht i.O.">
      <formula>NOT(ISERROR(SEARCH("nicht i.O.",X13)))</formula>
    </cfRule>
    <cfRule type="containsText" dxfId="142" priority="142" operator="containsText" text="in Abklärung">
      <formula>NOT(ISERROR(SEARCH("in Abklärung",X13)))</formula>
    </cfRule>
    <cfRule type="containsText" dxfId="141" priority="143" operator="containsText" text="i.O.">
      <formula>NOT(ISERROR(SEARCH("i.O.",X13)))</formula>
    </cfRule>
    <cfRule type="containsText" dxfId="140" priority="144" operator="containsText" text="korrigiert">
      <formula>NOT(ISERROR(SEARCH("korrigiert",X13)))</formula>
    </cfRule>
  </conditionalFormatting>
  <conditionalFormatting sqref="V16:V25 V27:V30 V33 V36:V37 V46 V54:V55 V60 V75 V84:V86 V88 V97 V99 V101:V102">
    <cfRule type="containsText" dxfId="139" priority="137" operator="containsText" text="nicht i.O.">
      <formula>NOT(ISERROR(SEARCH("nicht i.O.",V16)))</formula>
    </cfRule>
    <cfRule type="containsText" dxfId="138" priority="138" operator="containsText" text="in Abklärung">
      <formula>NOT(ISERROR(SEARCH("in Abklärung",V16)))</formula>
    </cfRule>
    <cfRule type="containsText" dxfId="137" priority="139" operator="containsText" text="i.O.">
      <formula>NOT(ISERROR(SEARCH("i.O.",V16)))</formula>
    </cfRule>
    <cfRule type="containsText" dxfId="136" priority="140" operator="containsText" text="korrigiert">
      <formula>NOT(ISERROR(SEARCH("korrigiert",V16)))</formula>
    </cfRule>
  </conditionalFormatting>
  <conditionalFormatting sqref="X26">
    <cfRule type="containsText" dxfId="135" priority="133" operator="containsText" text="nicht i.O.">
      <formula>NOT(ISERROR(SEARCH("nicht i.O.",X26)))</formula>
    </cfRule>
    <cfRule type="containsText" dxfId="134" priority="134" operator="containsText" text="in Abklärung">
      <formula>NOT(ISERROR(SEARCH("in Abklärung",X26)))</formula>
    </cfRule>
    <cfRule type="containsText" dxfId="133" priority="135" operator="containsText" text="i.O.">
      <formula>NOT(ISERROR(SEARCH("i.O.",X26)))</formula>
    </cfRule>
    <cfRule type="containsText" dxfId="132" priority="136" operator="containsText" text="korrigiert">
      <formula>NOT(ISERROR(SEARCH("korrigiert",X26)))</formula>
    </cfRule>
  </conditionalFormatting>
  <conditionalFormatting sqref="V26">
    <cfRule type="containsText" dxfId="131" priority="129" operator="containsText" text="nicht i.O.">
      <formula>NOT(ISERROR(SEARCH("nicht i.O.",V26)))</formula>
    </cfRule>
    <cfRule type="containsText" dxfId="130" priority="130" operator="containsText" text="in Abklärung">
      <formula>NOT(ISERROR(SEARCH("in Abklärung",V26)))</formula>
    </cfRule>
    <cfRule type="containsText" dxfId="129" priority="131" operator="containsText" text="i.O.">
      <formula>NOT(ISERROR(SEARCH("i.O.",V26)))</formula>
    </cfRule>
    <cfRule type="containsText" dxfId="128" priority="132" operator="containsText" text="korrigiert">
      <formula>NOT(ISERROR(SEARCH("korrigiert",V26)))</formula>
    </cfRule>
  </conditionalFormatting>
  <conditionalFormatting sqref="X31">
    <cfRule type="containsText" dxfId="127" priority="125" operator="containsText" text="nicht i.O.">
      <formula>NOT(ISERROR(SEARCH("nicht i.O.",X31)))</formula>
    </cfRule>
    <cfRule type="containsText" dxfId="126" priority="126" operator="containsText" text="in Abklärung">
      <formula>NOT(ISERROR(SEARCH("in Abklärung",X31)))</formula>
    </cfRule>
    <cfRule type="containsText" dxfId="125" priority="127" operator="containsText" text="i.O.">
      <formula>NOT(ISERROR(SEARCH("i.O.",X31)))</formula>
    </cfRule>
    <cfRule type="containsText" dxfId="124" priority="128" operator="containsText" text="korrigiert">
      <formula>NOT(ISERROR(SEARCH("korrigiert",X31)))</formula>
    </cfRule>
  </conditionalFormatting>
  <conditionalFormatting sqref="V31">
    <cfRule type="containsText" dxfId="123" priority="121" operator="containsText" text="nicht i.O.">
      <formula>NOT(ISERROR(SEARCH("nicht i.O.",V31)))</formula>
    </cfRule>
    <cfRule type="containsText" dxfId="122" priority="122" operator="containsText" text="in Abklärung">
      <formula>NOT(ISERROR(SEARCH("in Abklärung",V31)))</formula>
    </cfRule>
    <cfRule type="containsText" dxfId="121" priority="123" operator="containsText" text="i.O.">
      <formula>NOT(ISERROR(SEARCH("i.O.",V31)))</formula>
    </cfRule>
    <cfRule type="containsText" dxfId="120" priority="124" operator="containsText" text="korrigiert">
      <formula>NOT(ISERROR(SEARCH("korrigiert",V31)))</formula>
    </cfRule>
  </conditionalFormatting>
  <conditionalFormatting sqref="X32">
    <cfRule type="containsText" dxfId="119" priority="117" operator="containsText" text="nicht i.O.">
      <formula>NOT(ISERROR(SEARCH("nicht i.O.",X32)))</formula>
    </cfRule>
    <cfRule type="containsText" dxfId="118" priority="118" operator="containsText" text="in Abklärung">
      <formula>NOT(ISERROR(SEARCH("in Abklärung",X32)))</formula>
    </cfRule>
    <cfRule type="containsText" dxfId="117" priority="119" operator="containsText" text="i.O.">
      <formula>NOT(ISERROR(SEARCH("i.O.",X32)))</formula>
    </cfRule>
    <cfRule type="containsText" dxfId="116" priority="120" operator="containsText" text="korrigiert">
      <formula>NOT(ISERROR(SEARCH("korrigiert",X32)))</formula>
    </cfRule>
  </conditionalFormatting>
  <conditionalFormatting sqref="V32">
    <cfRule type="containsText" dxfId="115" priority="113" operator="containsText" text="nicht i.O.">
      <formula>NOT(ISERROR(SEARCH("nicht i.O.",V32)))</formula>
    </cfRule>
    <cfRule type="containsText" dxfId="114" priority="114" operator="containsText" text="in Abklärung">
      <formula>NOT(ISERROR(SEARCH("in Abklärung",V32)))</formula>
    </cfRule>
    <cfRule type="containsText" dxfId="113" priority="115" operator="containsText" text="i.O.">
      <formula>NOT(ISERROR(SEARCH("i.O.",V32)))</formula>
    </cfRule>
    <cfRule type="containsText" dxfId="112" priority="116" operator="containsText" text="korrigiert">
      <formula>NOT(ISERROR(SEARCH("korrigiert",V32)))</formula>
    </cfRule>
  </conditionalFormatting>
  <conditionalFormatting sqref="X34">
    <cfRule type="containsText" dxfId="111" priority="109" operator="containsText" text="nicht i.O.">
      <formula>NOT(ISERROR(SEARCH("nicht i.O.",X34)))</formula>
    </cfRule>
    <cfRule type="containsText" dxfId="110" priority="110" operator="containsText" text="in Abklärung">
      <formula>NOT(ISERROR(SEARCH("in Abklärung",X34)))</formula>
    </cfRule>
    <cfRule type="containsText" dxfId="109" priority="111" operator="containsText" text="i.O.">
      <formula>NOT(ISERROR(SEARCH("i.O.",X34)))</formula>
    </cfRule>
    <cfRule type="containsText" dxfId="108" priority="112" operator="containsText" text="korrigiert">
      <formula>NOT(ISERROR(SEARCH("korrigiert",X34)))</formula>
    </cfRule>
  </conditionalFormatting>
  <conditionalFormatting sqref="V34">
    <cfRule type="containsText" dxfId="107" priority="105" operator="containsText" text="nicht i.O.">
      <formula>NOT(ISERROR(SEARCH("nicht i.O.",V34)))</formula>
    </cfRule>
    <cfRule type="containsText" dxfId="106" priority="106" operator="containsText" text="in Abklärung">
      <formula>NOT(ISERROR(SEARCH("in Abklärung",V34)))</formula>
    </cfRule>
    <cfRule type="containsText" dxfId="105" priority="107" operator="containsText" text="i.O.">
      <formula>NOT(ISERROR(SEARCH("i.O.",V34)))</formula>
    </cfRule>
    <cfRule type="containsText" dxfId="104" priority="108" operator="containsText" text="korrigiert">
      <formula>NOT(ISERROR(SEARCH("korrigiert",V34)))</formula>
    </cfRule>
  </conditionalFormatting>
  <conditionalFormatting sqref="X35">
    <cfRule type="containsText" dxfId="103" priority="101" operator="containsText" text="nicht i.O.">
      <formula>NOT(ISERROR(SEARCH("nicht i.O.",X35)))</formula>
    </cfRule>
    <cfRule type="containsText" dxfId="102" priority="102" operator="containsText" text="in Abklärung">
      <formula>NOT(ISERROR(SEARCH("in Abklärung",X35)))</formula>
    </cfRule>
    <cfRule type="containsText" dxfId="101" priority="103" operator="containsText" text="i.O.">
      <formula>NOT(ISERROR(SEARCH("i.O.",X35)))</formula>
    </cfRule>
    <cfRule type="containsText" dxfId="100" priority="104" operator="containsText" text="korrigiert">
      <formula>NOT(ISERROR(SEARCH("korrigiert",X35)))</formula>
    </cfRule>
  </conditionalFormatting>
  <conditionalFormatting sqref="V35">
    <cfRule type="containsText" dxfId="99" priority="97" operator="containsText" text="nicht i.O.">
      <formula>NOT(ISERROR(SEARCH("nicht i.O.",V35)))</formula>
    </cfRule>
    <cfRule type="containsText" dxfId="98" priority="98" operator="containsText" text="in Abklärung">
      <formula>NOT(ISERROR(SEARCH("in Abklärung",V35)))</formula>
    </cfRule>
    <cfRule type="containsText" dxfId="97" priority="99" operator="containsText" text="i.O.">
      <formula>NOT(ISERROR(SEARCH("i.O.",V35)))</formula>
    </cfRule>
    <cfRule type="containsText" dxfId="96" priority="100" operator="containsText" text="korrigiert">
      <formula>NOT(ISERROR(SEARCH("korrigiert",V35)))</formula>
    </cfRule>
  </conditionalFormatting>
  <conditionalFormatting sqref="X38">
    <cfRule type="containsText" dxfId="95" priority="93" operator="containsText" text="nicht i.O.">
      <formula>NOT(ISERROR(SEARCH("nicht i.O.",X38)))</formula>
    </cfRule>
    <cfRule type="containsText" dxfId="94" priority="94" operator="containsText" text="in Abklärung">
      <formula>NOT(ISERROR(SEARCH("in Abklärung",X38)))</formula>
    </cfRule>
    <cfRule type="containsText" dxfId="93" priority="95" operator="containsText" text="i.O.">
      <formula>NOT(ISERROR(SEARCH("i.O.",X38)))</formula>
    </cfRule>
    <cfRule type="containsText" dxfId="92" priority="96" operator="containsText" text="korrigiert">
      <formula>NOT(ISERROR(SEARCH("korrigiert",X38)))</formula>
    </cfRule>
  </conditionalFormatting>
  <conditionalFormatting sqref="V38">
    <cfRule type="containsText" dxfId="91" priority="89" operator="containsText" text="nicht i.O.">
      <formula>NOT(ISERROR(SEARCH("nicht i.O.",V38)))</formula>
    </cfRule>
    <cfRule type="containsText" dxfId="90" priority="90" operator="containsText" text="in Abklärung">
      <formula>NOT(ISERROR(SEARCH("in Abklärung",V38)))</formula>
    </cfRule>
    <cfRule type="containsText" dxfId="89" priority="91" operator="containsText" text="i.O.">
      <formula>NOT(ISERROR(SEARCH("i.O.",V38)))</formula>
    </cfRule>
    <cfRule type="containsText" dxfId="88" priority="92" operator="containsText" text="korrigiert">
      <formula>NOT(ISERROR(SEARCH("korrigiert",V38)))</formula>
    </cfRule>
  </conditionalFormatting>
  <conditionalFormatting sqref="X39">
    <cfRule type="containsText" dxfId="87" priority="85" operator="containsText" text="nicht i.O.">
      <formula>NOT(ISERROR(SEARCH("nicht i.O.",X39)))</formula>
    </cfRule>
    <cfRule type="containsText" dxfId="86" priority="86" operator="containsText" text="in Abklärung">
      <formula>NOT(ISERROR(SEARCH("in Abklärung",X39)))</formula>
    </cfRule>
    <cfRule type="containsText" dxfId="85" priority="87" operator="containsText" text="i.O.">
      <formula>NOT(ISERROR(SEARCH("i.O.",X39)))</formula>
    </cfRule>
    <cfRule type="containsText" dxfId="84" priority="88" operator="containsText" text="korrigiert">
      <formula>NOT(ISERROR(SEARCH("korrigiert",X39)))</formula>
    </cfRule>
  </conditionalFormatting>
  <conditionalFormatting sqref="V39">
    <cfRule type="containsText" dxfId="83" priority="81" operator="containsText" text="nicht i.O.">
      <formula>NOT(ISERROR(SEARCH("nicht i.O.",V39)))</formula>
    </cfRule>
    <cfRule type="containsText" dxfId="82" priority="82" operator="containsText" text="in Abklärung">
      <formula>NOT(ISERROR(SEARCH("in Abklärung",V39)))</formula>
    </cfRule>
    <cfRule type="containsText" dxfId="81" priority="83" operator="containsText" text="i.O.">
      <formula>NOT(ISERROR(SEARCH("i.O.",V39)))</formula>
    </cfRule>
    <cfRule type="containsText" dxfId="80" priority="84" operator="containsText" text="korrigiert">
      <formula>NOT(ISERROR(SEARCH("korrigiert",V39)))</formula>
    </cfRule>
  </conditionalFormatting>
  <conditionalFormatting sqref="X40:X45">
    <cfRule type="containsText" dxfId="79" priority="77" operator="containsText" text="nicht i.O.">
      <formula>NOT(ISERROR(SEARCH("nicht i.O.",X40)))</formula>
    </cfRule>
    <cfRule type="containsText" dxfId="78" priority="78" operator="containsText" text="in Abklärung">
      <formula>NOT(ISERROR(SEARCH("in Abklärung",X40)))</formula>
    </cfRule>
    <cfRule type="containsText" dxfId="77" priority="79" operator="containsText" text="i.O.">
      <formula>NOT(ISERROR(SEARCH("i.O.",X40)))</formula>
    </cfRule>
    <cfRule type="containsText" dxfId="76" priority="80" operator="containsText" text="korrigiert">
      <formula>NOT(ISERROR(SEARCH("korrigiert",X40)))</formula>
    </cfRule>
  </conditionalFormatting>
  <conditionalFormatting sqref="V40:V45">
    <cfRule type="containsText" dxfId="75" priority="73" operator="containsText" text="nicht i.O.">
      <formula>NOT(ISERROR(SEARCH("nicht i.O.",V40)))</formula>
    </cfRule>
    <cfRule type="containsText" dxfId="74" priority="74" operator="containsText" text="in Abklärung">
      <formula>NOT(ISERROR(SEARCH("in Abklärung",V40)))</formula>
    </cfRule>
    <cfRule type="containsText" dxfId="73" priority="75" operator="containsText" text="i.O.">
      <formula>NOT(ISERROR(SEARCH("i.O.",V40)))</formula>
    </cfRule>
    <cfRule type="containsText" dxfId="72" priority="76" operator="containsText" text="korrigiert">
      <formula>NOT(ISERROR(SEARCH("korrigiert",V40)))</formula>
    </cfRule>
  </conditionalFormatting>
  <conditionalFormatting sqref="X48">
    <cfRule type="containsText" dxfId="71" priority="69" operator="containsText" text="nicht i.O.">
      <formula>NOT(ISERROR(SEARCH("nicht i.O.",X48)))</formula>
    </cfRule>
    <cfRule type="containsText" dxfId="70" priority="70" operator="containsText" text="in Abklärung">
      <formula>NOT(ISERROR(SEARCH("in Abklärung",X48)))</formula>
    </cfRule>
    <cfRule type="containsText" dxfId="69" priority="71" operator="containsText" text="i.O.">
      <formula>NOT(ISERROR(SEARCH("i.O.",X48)))</formula>
    </cfRule>
    <cfRule type="containsText" dxfId="68" priority="72" operator="containsText" text="korrigiert">
      <formula>NOT(ISERROR(SEARCH("korrigiert",X48)))</formula>
    </cfRule>
  </conditionalFormatting>
  <conditionalFormatting sqref="V48">
    <cfRule type="containsText" dxfId="67" priority="65" operator="containsText" text="nicht i.O.">
      <formula>NOT(ISERROR(SEARCH("nicht i.O.",V48)))</formula>
    </cfRule>
    <cfRule type="containsText" dxfId="66" priority="66" operator="containsText" text="in Abklärung">
      <formula>NOT(ISERROR(SEARCH("in Abklärung",V48)))</formula>
    </cfRule>
    <cfRule type="containsText" dxfId="65" priority="67" operator="containsText" text="i.O.">
      <formula>NOT(ISERROR(SEARCH("i.O.",V48)))</formula>
    </cfRule>
    <cfRule type="containsText" dxfId="64" priority="68" operator="containsText" text="korrigiert">
      <formula>NOT(ISERROR(SEARCH("korrigiert",V48)))</formula>
    </cfRule>
  </conditionalFormatting>
  <conditionalFormatting sqref="X49:X53">
    <cfRule type="containsText" dxfId="63" priority="61" operator="containsText" text="nicht i.O.">
      <formula>NOT(ISERROR(SEARCH("nicht i.O.",X49)))</formula>
    </cfRule>
    <cfRule type="containsText" dxfId="62" priority="62" operator="containsText" text="in Abklärung">
      <formula>NOT(ISERROR(SEARCH("in Abklärung",X49)))</formula>
    </cfRule>
    <cfRule type="containsText" dxfId="61" priority="63" operator="containsText" text="i.O.">
      <formula>NOT(ISERROR(SEARCH("i.O.",X49)))</formula>
    </cfRule>
    <cfRule type="containsText" dxfId="60" priority="64" operator="containsText" text="korrigiert">
      <formula>NOT(ISERROR(SEARCH("korrigiert",X49)))</formula>
    </cfRule>
  </conditionalFormatting>
  <conditionalFormatting sqref="V49:V53">
    <cfRule type="containsText" dxfId="59" priority="57" operator="containsText" text="nicht i.O.">
      <formula>NOT(ISERROR(SEARCH("nicht i.O.",V49)))</formula>
    </cfRule>
    <cfRule type="containsText" dxfId="58" priority="58" operator="containsText" text="in Abklärung">
      <formula>NOT(ISERROR(SEARCH("in Abklärung",V49)))</formula>
    </cfRule>
    <cfRule type="containsText" dxfId="57" priority="59" operator="containsText" text="i.O.">
      <formula>NOT(ISERROR(SEARCH("i.O.",V49)))</formula>
    </cfRule>
    <cfRule type="containsText" dxfId="56" priority="60" operator="containsText" text="korrigiert">
      <formula>NOT(ISERROR(SEARCH("korrigiert",V49)))</formula>
    </cfRule>
  </conditionalFormatting>
  <conditionalFormatting sqref="X56:X59">
    <cfRule type="containsText" dxfId="55" priority="53" operator="containsText" text="nicht i.O.">
      <formula>NOT(ISERROR(SEARCH("nicht i.O.",X56)))</formula>
    </cfRule>
    <cfRule type="containsText" dxfId="54" priority="54" operator="containsText" text="in Abklärung">
      <formula>NOT(ISERROR(SEARCH("in Abklärung",X56)))</formula>
    </cfRule>
    <cfRule type="containsText" dxfId="53" priority="55" operator="containsText" text="i.O.">
      <formula>NOT(ISERROR(SEARCH("i.O.",X56)))</formula>
    </cfRule>
    <cfRule type="containsText" dxfId="52" priority="56" operator="containsText" text="korrigiert">
      <formula>NOT(ISERROR(SEARCH("korrigiert",X56)))</formula>
    </cfRule>
  </conditionalFormatting>
  <conditionalFormatting sqref="V56:V59">
    <cfRule type="containsText" dxfId="51" priority="49" operator="containsText" text="nicht i.O.">
      <formula>NOT(ISERROR(SEARCH("nicht i.O.",V56)))</formula>
    </cfRule>
    <cfRule type="containsText" dxfId="50" priority="50" operator="containsText" text="in Abklärung">
      <formula>NOT(ISERROR(SEARCH("in Abklärung",V56)))</formula>
    </cfRule>
    <cfRule type="containsText" dxfId="49" priority="51" operator="containsText" text="i.O.">
      <formula>NOT(ISERROR(SEARCH("i.O.",V56)))</formula>
    </cfRule>
    <cfRule type="containsText" dxfId="48" priority="52" operator="containsText" text="korrigiert">
      <formula>NOT(ISERROR(SEARCH("korrigiert",V56)))</formula>
    </cfRule>
  </conditionalFormatting>
  <conditionalFormatting sqref="X62:X74">
    <cfRule type="containsText" dxfId="47" priority="45" operator="containsText" text="nicht i.O.">
      <formula>NOT(ISERROR(SEARCH("nicht i.O.",X62)))</formula>
    </cfRule>
    <cfRule type="containsText" dxfId="46" priority="46" operator="containsText" text="in Abklärung">
      <formula>NOT(ISERROR(SEARCH("in Abklärung",X62)))</formula>
    </cfRule>
    <cfRule type="containsText" dxfId="45" priority="47" operator="containsText" text="i.O.">
      <formula>NOT(ISERROR(SEARCH("i.O.",X62)))</formula>
    </cfRule>
    <cfRule type="containsText" dxfId="44" priority="48" operator="containsText" text="korrigiert">
      <formula>NOT(ISERROR(SEARCH("korrigiert",X62)))</formula>
    </cfRule>
  </conditionalFormatting>
  <conditionalFormatting sqref="V62:V74">
    <cfRule type="containsText" dxfId="43" priority="41" operator="containsText" text="nicht i.O.">
      <formula>NOT(ISERROR(SEARCH("nicht i.O.",V62)))</formula>
    </cfRule>
    <cfRule type="containsText" dxfId="42" priority="42" operator="containsText" text="in Abklärung">
      <formula>NOT(ISERROR(SEARCH("in Abklärung",V62)))</formula>
    </cfRule>
    <cfRule type="containsText" dxfId="41" priority="43" operator="containsText" text="i.O.">
      <formula>NOT(ISERROR(SEARCH("i.O.",V62)))</formula>
    </cfRule>
    <cfRule type="containsText" dxfId="40" priority="44" operator="containsText" text="korrigiert">
      <formula>NOT(ISERROR(SEARCH("korrigiert",V62)))</formula>
    </cfRule>
  </conditionalFormatting>
  <conditionalFormatting sqref="X77:X83">
    <cfRule type="containsText" dxfId="39" priority="37" operator="containsText" text="nicht i.O.">
      <formula>NOT(ISERROR(SEARCH("nicht i.O.",X77)))</formula>
    </cfRule>
    <cfRule type="containsText" dxfId="38" priority="38" operator="containsText" text="in Abklärung">
      <formula>NOT(ISERROR(SEARCH("in Abklärung",X77)))</formula>
    </cfRule>
    <cfRule type="containsText" dxfId="37" priority="39" operator="containsText" text="i.O.">
      <formula>NOT(ISERROR(SEARCH("i.O.",X77)))</formula>
    </cfRule>
    <cfRule type="containsText" dxfId="36" priority="40" operator="containsText" text="korrigiert">
      <formula>NOT(ISERROR(SEARCH("korrigiert",X77)))</formula>
    </cfRule>
  </conditionalFormatting>
  <conditionalFormatting sqref="V77:V83">
    <cfRule type="containsText" dxfId="35" priority="33" operator="containsText" text="nicht i.O.">
      <formula>NOT(ISERROR(SEARCH("nicht i.O.",V77)))</formula>
    </cfRule>
    <cfRule type="containsText" dxfId="34" priority="34" operator="containsText" text="in Abklärung">
      <formula>NOT(ISERROR(SEARCH("in Abklärung",V77)))</formula>
    </cfRule>
    <cfRule type="containsText" dxfId="33" priority="35" operator="containsText" text="i.O.">
      <formula>NOT(ISERROR(SEARCH("i.O.",V77)))</formula>
    </cfRule>
    <cfRule type="containsText" dxfId="32" priority="36" operator="containsText" text="korrigiert">
      <formula>NOT(ISERROR(SEARCH("korrigiert",V77)))</formula>
    </cfRule>
  </conditionalFormatting>
  <conditionalFormatting sqref="X87">
    <cfRule type="containsText" dxfId="31" priority="29" operator="containsText" text="nicht i.O.">
      <formula>NOT(ISERROR(SEARCH("nicht i.O.",X87)))</formula>
    </cfRule>
    <cfRule type="containsText" dxfId="30" priority="30" operator="containsText" text="in Abklärung">
      <formula>NOT(ISERROR(SEARCH("in Abklärung",X87)))</formula>
    </cfRule>
    <cfRule type="containsText" dxfId="29" priority="31" operator="containsText" text="i.O.">
      <formula>NOT(ISERROR(SEARCH("i.O.",X87)))</formula>
    </cfRule>
    <cfRule type="containsText" dxfId="28" priority="32" operator="containsText" text="korrigiert">
      <formula>NOT(ISERROR(SEARCH("korrigiert",X87)))</formula>
    </cfRule>
  </conditionalFormatting>
  <conditionalFormatting sqref="V87">
    <cfRule type="containsText" dxfId="27" priority="25" operator="containsText" text="nicht i.O.">
      <formula>NOT(ISERROR(SEARCH("nicht i.O.",V87)))</formula>
    </cfRule>
    <cfRule type="containsText" dxfId="26" priority="26" operator="containsText" text="in Abklärung">
      <formula>NOT(ISERROR(SEARCH("in Abklärung",V87)))</formula>
    </cfRule>
    <cfRule type="containsText" dxfId="25" priority="27" operator="containsText" text="i.O.">
      <formula>NOT(ISERROR(SEARCH("i.O.",V87)))</formula>
    </cfRule>
    <cfRule type="containsText" dxfId="24" priority="28" operator="containsText" text="korrigiert">
      <formula>NOT(ISERROR(SEARCH("korrigiert",V87)))</formula>
    </cfRule>
  </conditionalFormatting>
  <conditionalFormatting sqref="X90:X96">
    <cfRule type="containsText" dxfId="23" priority="21" operator="containsText" text="nicht i.O.">
      <formula>NOT(ISERROR(SEARCH("nicht i.O.",X90)))</formula>
    </cfRule>
    <cfRule type="containsText" dxfId="22" priority="22" operator="containsText" text="in Abklärung">
      <formula>NOT(ISERROR(SEARCH("in Abklärung",X90)))</formula>
    </cfRule>
    <cfRule type="containsText" dxfId="21" priority="23" operator="containsText" text="i.O.">
      <formula>NOT(ISERROR(SEARCH("i.O.",X90)))</formula>
    </cfRule>
    <cfRule type="containsText" dxfId="20" priority="24" operator="containsText" text="korrigiert">
      <formula>NOT(ISERROR(SEARCH("korrigiert",X90)))</formula>
    </cfRule>
  </conditionalFormatting>
  <conditionalFormatting sqref="V90:V96">
    <cfRule type="containsText" dxfId="19" priority="17" operator="containsText" text="nicht i.O.">
      <formula>NOT(ISERROR(SEARCH("nicht i.O.",V90)))</formula>
    </cfRule>
    <cfRule type="containsText" dxfId="18" priority="18" operator="containsText" text="in Abklärung">
      <formula>NOT(ISERROR(SEARCH("in Abklärung",V90)))</formula>
    </cfRule>
    <cfRule type="containsText" dxfId="17" priority="19" operator="containsText" text="i.O.">
      <formula>NOT(ISERROR(SEARCH("i.O.",V90)))</formula>
    </cfRule>
    <cfRule type="containsText" dxfId="16" priority="20" operator="containsText" text="korrigiert">
      <formula>NOT(ISERROR(SEARCH("korrigiert",V90)))</formula>
    </cfRule>
  </conditionalFormatting>
  <conditionalFormatting sqref="X98">
    <cfRule type="containsText" dxfId="15" priority="13" operator="containsText" text="nicht i.O.">
      <formula>NOT(ISERROR(SEARCH("nicht i.O.",X98)))</formula>
    </cfRule>
    <cfRule type="containsText" dxfId="14" priority="14" operator="containsText" text="in Abklärung">
      <formula>NOT(ISERROR(SEARCH("in Abklärung",X98)))</formula>
    </cfRule>
    <cfRule type="containsText" dxfId="13" priority="15" operator="containsText" text="i.O.">
      <formula>NOT(ISERROR(SEARCH("i.O.",X98)))</formula>
    </cfRule>
    <cfRule type="containsText" dxfId="12" priority="16" operator="containsText" text="korrigiert">
      <formula>NOT(ISERROR(SEARCH("korrigiert",X98)))</formula>
    </cfRule>
  </conditionalFormatting>
  <conditionalFormatting sqref="V98">
    <cfRule type="containsText" dxfId="11" priority="9" operator="containsText" text="nicht i.O.">
      <formula>NOT(ISERROR(SEARCH("nicht i.O.",V98)))</formula>
    </cfRule>
    <cfRule type="containsText" dxfId="10" priority="10" operator="containsText" text="in Abklärung">
      <formula>NOT(ISERROR(SEARCH("in Abklärung",V98)))</formula>
    </cfRule>
    <cfRule type="containsText" dxfId="9" priority="11" operator="containsText" text="i.O.">
      <formula>NOT(ISERROR(SEARCH("i.O.",V98)))</formula>
    </cfRule>
    <cfRule type="containsText" dxfId="8" priority="12" operator="containsText" text="korrigiert">
      <formula>NOT(ISERROR(SEARCH("korrigiert",V98)))</formula>
    </cfRule>
  </conditionalFormatting>
  <conditionalFormatting sqref="X100">
    <cfRule type="containsText" dxfId="7" priority="5" operator="containsText" text="nicht i.O.">
      <formula>NOT(ISERROR(SEARCH("nicht i.O.",X100)))</formula>
    </cfRule>
    <cfRule type="containsText" dxfId="6" priority="6" operator="containsText" text="in Abklärung">
      <formula>NOT(ISERROR(SEARCH("in Abklärung",X100)))</formula>
    </cfRule>
    <cfRule type="containsText" dxfId="5" priority="7" operator="containsText" text="i.O.">
      <formula>NOT(ISERROR(SEARCH("i.O.",X100)))</formula>
    </cfRule>
    <cfRule type="containsText" dxfId="4" priority="8" operator="containsText" text="korrigiert">
      <formula>NOT(ISERROR(SEARCH("korrigiert",X100)))</formula>
    </cfRule>
  </conditionalFormatting>
  <conditionalFormatting sqref="V100">
    <cfRule type="containsText" dxfId="3" priority="1" operator="containsText" text="nicht i.O.">
      <formula>NOT(ISERROR(SEARCH("nicht i.O.",V100)))</formula>
    </cfRule>
    <cfRule type="containsText" dxfId="2" priority="2" operator="containsText" text="in Abklärung">
      <formula>NOT(ISERROR(SEARCH("in Abklärung",V100)))</formula>
    </cfRule>
    <cfRule type="containsText" dxfId="1" priority="3" operator="containsText" text="i.O.">
      <formula>NOT(ISERROR(SEARCH("i.O.",V100)))</formula>
    </cfRule>
    <cfRule type="containsText" dxfId="0" priority="4" operator="containsText" text="korrigiert">
      <formula>NOT(ISERROR(SEARCH("korrigiert",V100)))</formula>
    </cfRule>
  </conditionalFormatting>
  <dataValidations count="6">
    <dataValidation type="date" operator="lessThan" allowBlank="1" showInputMessage="1" showErrorMessage="1" sqref="E21:G21" xr:uid="{A9DB4B2F-642A-44F1-B780-19A02A78812D}">
      <formula1>43101</formula1>
    </dataValidation>
    <dataValidation type="date" operator="greaterThan" allowBlank="1" showInputMessage="1" showErrorMessage="1" sqref="D22:G22" xr:uid="{39185734-17C7-4FDF-A880-9F5646305389}">
      <formula1>D21</formula1>
    </dataValidation>
    <dataValidation type="date" operator="greaterThan" allowBlank="1" showInputMessage="1" showErrorMessage="1" sqref="D44:G44" xr:uid="{F44BA20A-0619-4BCF-82CC-91D788AF45F4}">
      <formula1>42370</formula1>
    </dataValidation>
    <dataValidation type="list" allowBlank="1" showInputMessage="1" showErrorMessage="1" sqref="X16:X17 X13 X101" xr:uid="{126F55C4-E33F-4687-860F-87BC2BED5560}">
      <formula1>"',i.O.,in Abklärung,nicht i.O.,korrigiert"</formula1>
    </dataValidation>
    <dataValidation type="date" operator="lessThan" allowBlank="1" showInputMessage="1" showErrorMessage="1" sqref="D21" xr:uid="{858EDE85-113C-44C3-A818-73B16BC27034}">
      <formula1>44197</formula1>
    </dataValidation>
    <dataValidation type="list" allowBlank="1" showInputMessage="1" showErrorMessage="1" sqref="K70:L72" xr:uid="{6AB52E2D-7E00-489D-8549-C8DC3EF08E2A}">
      <formula1>Ausw.KWTyp</formula1>
    </dataValidation>
  </dataValidations>
  <hyperlinks>
    <hyperlink ref="L80:P80" r:id="rId1" display="download" xr:uid="{436121AC-FFC4-4871-AC50-31567CE27F31}"/>
    <hyperlink ref="H66:L66" r:id="rId2" display="download" xr:uid="{0D1B59A4-8B15-485B-9A9C-15D2411BFAAD}"/>
  </hyperlinks>
  <pageMargins left="0.70866141732283472" right="0.70866141732283472" top="0.78740157480314965" bottom="0.78740157480314965" header="0.31496062992125984" footer="0.31496062992125984"/>
  <pageSetup paperSize="8" scale="67" fitToHeight="0" orientation="landscape" r:id="rId3"/>
  <headerFooter>
    <oddHeader>&amp;LBFE-MP&amp;C &amp;A&amp;R&amp;D</oddHeader>
    <oddFooter>&amp;L&amp;F, &amp;T&amp;RS. &amp;P / &amp;N</oddFooter>
  </headerFooter>
  <drawing r:id="rId4"/>
  <legacyDrawing r:id="rId5"/>
  <controls>
    <mc:AlternateContent xmlns:mc="http://schemas.openxmlformats.org/markup-compatibility/2006">
      <mc:Choice Requires="x14">
        <control shapeId="138242" r:id="rId6" name="CheckBox2">
          <controlPr locked="0" defaultSize="0" autoLine="0" r:id="rId7">
            <anchor moveWithCells="1">
              <from>
                <xdr:col>2</xdr:col>
                <xdr:colOff>247650</xdr:colOff>
                <xdr:row>4</xdr:row>
                <xdr:rowOff>107950</xdr:rowOff>
              </from>
              <to>
                <xdr:col>2</xdr:col>
                <xdr:colOff>400050</xdr:colOff>
                <xdr:row>4</xdr:row>
                <xdr:rowOff>292100</xdr:rowOff>
              </to>
            </anchor>
          </controlPr>
        </control>
      </mc:Choice>
      <mc:Fallback>
        <control shapeId="138242" r:id="rId6" name="CheckBox2"/>
      </mc:Fallback>
    </mc:AlternateContent>
    <mc:AlternateContent xmlns:mc="http://schemas.openxmlformats.org/markup-compatibility/2006">
      <mc:Choice Requires="x14">
        <control shapeId="138241" r:id="rId8" name="CheckBox1">
          <controlPr locked="0" defaultSize="0" autoLine="0" r:id="rId9">
            <anchor moveWithCells="1">
              <from>
                <xdr:col>11</xdr:col>
                <xdr:colOff>304800</xdr:colOff>
                <xdr:row>14</xdr:row>
                <xdr:rowOff>57150</xdr:rowOff>
              </from>
              <to>
                <xdr:col>11</xdr:col>
                <xdr:colOff>476250</xdr:colOff>
                <xdr:row>14</xdr:row>
                <xdr:rowOff>209550</xdr:rowOff>
              </to>
            </anchor>
          </controlPr>
        </control>
      </mc:Choice>
      <mc:Fallback>
        <control shapeId="138241" r:id="rId8" name="CheckBox1"/>
      </mc:Fallback>
    </mc:AlternateContent>
  </controls>
  <extLst>
    <ext xmlns:x14="http://schemas.microsoft.com/office/spreadsheetml/2009/9/main" uri="{CCE6A557-97BC-4b89-ADB6-D9C93CAAB3DF}">
      <x14:dataValidations xmlns:xm="http://schemas.microsoft.com/office/excel/2006/main" count="13">
        <x14:dataValidation type="list" allowBlank="1" showInputMessage="1" showErrorMessage="1" xr:uid="{1ACB4AAA-A912-4E10-BCB6-FD298F57EB2C}">
          <x14:formula1>
            <xm:f>Dropdown!$M$7:$M$11</xm:f>
          </x14:formula1>
          <xm:sqref>E45:G45</xm:sqref>
        </x14:dataValidation>
        <x14:dataValidation type="list" allowBlank="1" showInputMessage="1" showErrorMessage="1" xr:uid="{8B09C3F5-13F4-4FE8-83A3-8F81BE6000F2}">
          <x14:formula1>
            <xm:f>Dropdown!$A$7:$A$9</xm:f>
          </x14:formula1>
          <xm:sqref>E42:G42</xm:sqref>
        </x14:dataValidation>
        <x14:dataValidation type="list" allowBlank="1" showInputMessage="1" showErrorMessage="1" xr:uid="{E8FFB1F2-7821-4E42-BD2A-32531DF56547}">
          <x14:formula1>
            <xm:f>Dropdown!$G$7:$G$11</xm:f>
          </x14:formula1>
          <xm:sqref>E20:G20</xm:sqref>
        </x14:dataValidation>
        <x14:dataValidation type="list" allowBlank="1" showInputMessage="1" showErrorMessage="1" xr:uid="{88FD5A13-4FC9-49C5-884F-D900EAE29DDC}">
          <x14:formula1>
            <xm:f>Dropdown!$P$7:$P$10</xm:f>
          </x14:formula1>
          <xm:sqref>E77:K77</xm:sqref>
        </x14:dataValidation>
        <x14:dataValidation type="list" allowBlank="1" showInputMessage="1" showErrorMessage="1" xr:uid="{F4EBD604-A757-4797-B96E-32F26DB2A706}">
          <x14:formula1>
            <xm:f>Dropdown!$AP$7:$AP$9</xm:f>
          </x14:formula1>
          <xm:sqref>V84:V86 V33 V54:V55 V36:V37 V25 V27:V30 V97 V99 V101:V102</xm:sqref>
        </x14:dataValidation>
        <x14:dataValidation type="list" allowBlank="1" showInputMessage="1" showErrorMessage="1" xr:uid="{F636CD59-D2A9-4E6D-A2AE-8C0DCB1B9163}">
          <x14:formula1>
            <xm:f>OFFSET(Dropdown!$G$7:$I$11,0,'Informazioni generali'!$B$4-1,5,1)</xm:f>
          </x14:formula1>
          <xm:sqref>D20</xm:sqref>
        </x14:dataValidation>
        <x14:dataValidation type="list" allowBlank="1" showInputMessage="1" showErrorMessage="1" xr:uid="{45732AEF-7C43-4FDA-87FF-F3A1470DBB7D}">
          <x14:formula1>
            <xm:f>OFFSET(Dropdown!$A$7:$C$9,0,'Informazioni generali'!$B$4-1,3,1)</xm:f>
          </x14:formula1>
          <xm:sqref>D42</xm:sqref>
        </x14:dataValidation>
        <x14:dataValidation type="list" allowBlank="1" showInputMessage="1" showErrorMessage="1" xr:uid="{770229CD-A1BF-4680-82D7-1AC2F49750A3}">
          <x14:formula1>
            <xm:f>OFFSET(Dropdown!$M$7:$O$11,0,'Informazioni generali'!$B$4-1,5,1)</xm:f>
          </x14:formula1>
          <xm:sqref>D45</xm:sqref>
        </x14:dataValidation>
        <x14:dataValidation type="list" allowBlank="1" showInputMessage="1" showErrorMessage="1" xr:uid="{CAB3E142-76E8-4A97-BDAC-3389BB537279}">
          <x14:formula1>
            <xm:f>OFFSET(Dropdown!$D$7:$F$8,0,'Informazioni generali'!$B$4-1,2,1)</xm:f>
          </x14:formula1>
          <xm:sqref>H50:Q50 H56:Q56</xm:sqref>
        </x14:dataValidation>
        <x14:dataValidation type="list" allowBlank="1" showInputMessage="1" showErrorMessage="1" xr:uid="{2F4B21F7-5CE0-489F-9C31-D2D0FA2C2126}">
          <x14:formula1>
            <xm:f>OFFSET(Dropdown!$P$7:$R$10,0,'Informazioni generali'!$B$4-1,4,1)</xm:f>
          </x14:formula1>
          <xm:sqref>D77</xm:sqref>
        </x14:dataValidation>
        <x14:dataValidation type="list" allowBlank="1" showInputMessage="1" showErrorMessage="1" xr:uid="{494753BF-8D93-48ED-9857-80C001BD7FD8}">
          <x14:formula1>
            <xm:f>OFFSET(Dropdown!$AP$7:$AR$19,0,'Informazioni generali'!$B$4-1,3,1)</xm:f>
          </x14:formula1>
          <xm:sqref>V13:V15 V18:V24 V26 V31:V32 V34:V35 V38:V45 V48:V53 V56:V59 V100 V77:V83 V87 V90:V96 V98 V62:V74</xm:sqref>
        </x14:dataValidation>
        <x14:dataValidation type="list" allowBlank="1" showInputMessage="1" showErrorMessage="1" xr:uid="{92FF50E8-B47C-4D6D-8671-514F86384093}">
          <x14:formula1>
            <xm:f>OFFSET(Dropdown!$AS$7:$AU$19,0,'Informazioni generali'!$B$4-1,4,1)</xm:f>
          </x14:formula1>
          <xm:sqref>X18:X24 X26 X31:X32 X34:X35 X38:X45 X48:X53 X56:X59 X100 X77:X83 X87 X90:X96 X98 X62:X74</xm:sqref>
        </x14:dataValidation>
        <x14:dataValidation type="list" allowBlank="1" showInputMessage="1" showErrorMessage="1" xr:uid="{FE83FE45-4B25-470C-8EAF-2B05B211D52F}">
          <x14:formula1>
            <xm:f>Dropdown!$AI$6:$AI$135</xm:f>
          </x14:formula1>
          <xm:sqref>B14</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Tabelle20">
    <pageSetUpPr fitToPage="1"/>
  </sheetPr>
  <dimension ref="A1:BI135"/>
  <sheetViews>
    <sheetView topLeftCell="AE1" workbookViewId="0">
      <selection activeCell="AI6" sqref="AI6"/>
    </sheetView>
  </sheetViews>
  <sheetFormatPr baseColWidth="10" defaultColWidth="11.453125" defaultRowHeight="12.5" x14ac:dyDescent="0.25"/>
  <cols>
    <col min="1" max="3" width="21.26953125" customWidth="1"/>
    <col min="4" max="6" width="22" customWidth="1"/>
    <col min="7" max="9" width="25.453125" customWidth="1"/>
    <col min="10" max="12" width="19.453125" customWidth="1"/>
    <col min="13" max="18" width="20.453125" customWidth="1"/>
    <col min="19" max="21" width="25" customWidth="1"/>
    <col min="22" max="22" width="6.26953125" customWidth="1"/>
    <col min="23" max="25" width="30.54296875" customWidth="1"/>
    <col min="26" max="26" width="4.54296875" customWidth="1"/>
    <col min="27" max="28" width="6.54296875" style="100" customWidth="1"/>
    <col min="29" max="32" width="12.54296875" style="100" customWidth="1"/>
    <col min="33" max="33" width="1.453125" customWidth="1"/>
    <col min="35" max="35" width="33.453125" customWidth="1"/>
    <col min="39" max="41" width="21.453125" customWidth="1"/>
    <col min="42" max="47" width="12.54296875" customWidth="1"/>
    <col min="48" max="50" width="17.453125" customWidth="1"/>
    <col min="52" max="52" width="17.453125" customWidth="1"/>
    <col min="55" max="55" width="7" customWidth="1"/>
    <col min="56" max="56" width="22.453125" customWidth="1"/>
    <col min="57" max="57" width="23.7265625" customWidth="1"/>
    <col min="58" max="58" width="20" customWidth="1"/>
    <col min="59" max="61" width="18.81640625" customWidth="1"/>
  </cols>
  <sheetData>
    <row r="1" spans="1:61" ht="20" x14ac:dyDescent="0.4">
      <c r="A1" s="751" t="s">
        <v>151</v>
      </c>
      <c r="B1" s="751"/>
      <c r="C1" s="751"/>
      <c r="D1" s="751"/>
      <c r="E1" s="751"/>
      <c r="F1" s="751"/>
      <c r="G1" s="751"/>
      <c r="H1" s="751"/>
      <c r="I1" s="751"/>
      <c r="J1" s="751"/>
      <c r="K1" s="751"/>
      <c r="L1" s="751"/>
      <c r="M1" s="751"/>
      <c r="N1" s="751"/>
      <c r="O1" s="751"/>
      <c r="P1" s="751"/>
      <c r="Q1" s="751"/>
      <c r="R1" s="751"/>
      <c r="S1" s="751"/>
      <c r="T1" s="288"/>
      <c r="U1" s="288"/>
      <c r="V1" s="288"/>
    </row>
    <row r="5" spans="1:61" ht="13" x14ac:dyDescent="0.3">
      <c r="A5" s="100"/>
      <c r="B5" s="100"/>
      <c r="C5" s="100"/>
      <c r="D5" s="100"/>
      <c r="E5" s="100"/>
      <c r="F5" s="100"/>
      <c r="G5" s="100"/>
      <c r="H5" s="100"/>
      <c r="I5" s="100"/>
      <c r="J5" s="100"/>
      <c r="K5" s="100"/>
      <c r="L5" s="100"/>
      <c r="M5" s="100"/>
      <c r="N5" s="100"/>
      <c r="O5" s="100"/>
      <c r="P5" s="100"/>
      <c r="Q5" s="100"/>
      <c r="R5" s="100"/>
      <c r="S5" s="100"/>
      <c r="T5" s="100"/>
      <c r="U5" s="100"/>
      <c r="V5" s="100"/>
      <c r="AI5" s="66" t="s">
        <v>320</v>
      </c>
      <c r="AJ5" s="66" t="s">
        <v>434</v>
      </c>
    </row>
    <row r="6" spans="1:61" ht="38" x14ac:dyDescent="0.3">
      <c r="A6" s="313" t="s">
        <v>11</v>
      </c>
      <c r="B6" s="314" t="s">
        <v>1533</v>
      </c>
      <c r="C6" s="314" t="s">
        <v>1480</v>
      </c>
      <c r="D6" s="315" t="s">
        <v>21</v>
      </c>
      <c r="E6" s="316"/>
      <c r="F6" s="316"/>
      <c r="G6" s="312" t="s">
        <v>41</v>
      </c>
      <c r="H6" s="100" t="s">
        <v>1213</v>
      </c>
      <c r="I6" s="100" t="s">
        <v>1293</v>
      </c>
      <c r="J6" s="315" t="s">
        <v>67</v>
      </c>
      <c r="K6" s="316" t="s">
        <v>1544</v>
      </c>
      <c r="L6" s="316" t="s">
        <v>1491</v>
      </c>
      <c r="M6" s="312" t="s">
        <v>71</v>
      </c>
      <c r="N6" s="100" t="s">
        <v>1401</v>
      </c>
      <c r="O6" s="100" t="s">
        <v>1494</v>
      </c>
      <c r="P6" s="315" t="s">
        <v>81</v>
      </c>
      <c r="Q6" s="316" t="s">
        <v>1548</v>
      </c>
      <c r="R6" s="316" t="s">
        <v>1333</v>
      </c>
      <c r="S6" s="312" t="s">
        <v>93</v>
      </c>
      <c r="T6" s="100" t="s">
        <v>1552</v>
      </c>
      <c r="U6" s="100" t="s">
        <v>1501</v>
      </c>
      <c r="V6" s="100"/>
      <c r="W6" s="320" t="s">
        <v>565</v>
      </c>
      <c r="X6" s="316" t="s">
        <v>1561</v>
      </c>
      <c r="Y6" s="316" t="s">
        <v>1511</v>
      </c>
      <c r="AA6" s="100" t="s">
        <v>50</v>
      </c>
      <c r="AH6">
        <v>0</v>
      </c>
      <c r="AI6" s="41" t="s">
        <v>964</v>
      </c>
      <c r="AJ6" s="97" t="s">
        <v>515</v>
      </c>
      <c r="AK6">
        <v>0</v>
      </c>
      <c r="AM6" s="321" t="s">
        <v>529</v>
      </c>
      <c r="AN6" s="316" t="s">
        <v>1566</v>
      </c>
      <c r="AO6" s="316" t="s">
        <v>1516</v>
      </c>
      <c r="AP6" s="66" t="s">
        <v>549</v>
      </c>
      <c r="AQ6" s="100" t="s">
        <v>1568</v>
      </c>
      <c r="AR6" s="100" t="s">
        <v>1519</v>
      </c>
      <c r="AS6" s="312" t="s">
        <v>548</v>
      </c>
      <c r="AT6" s="100" t="s">
        <v>1474</v>
      </c>
      <c r="AU6" s="100" t="s">
        <v>1387</v>
      </c>
      <c r="AV6" s="320" t="s">
        <v>556</v>
      </c>
      <c r="AW6" s="316" t="s">
        <v>1574</v>
      </c>
      <c r="AX6" s="316" t="s">
        <v>1524</v>
      </c>
      <c r="AY6" s="291" t="s">
        <v>559</v>
      </c>
      <c r="AZ6" s="66" t="s">
        <v>574</v>
      </c>
      <c r="BC6" s="66" t="s">
        <v>587</v>
      </c>
      <c r="BG6" t="s">
        <v>1802</v>
      </c>
    </row>
    <row r="7" spans="1:61" ht="62.5" x14ac:dyDescent="0.25">
      <c r="A7" s="314" t="s">
        <v>12</v>
      </c>
      <c r="B7" s="314" t="s">
        <v>1534</v>
      </c>
      <c r="C7" s="314" t="s">
        <v>1481</v>
      </c>
      <c r="D7" s="316" t="s">
        <v>105</v>
      </c>
      <c r="E7" s="316" t="s">
        <v>579</v>
      </c>
      <c r="F7" s="316" t="s">
        <v>580</v>
      </c>
      <c r="G7" s="100" t="s">
        <v>42</v>
      </c>
      <c r="H7" s="100" t="s">
        <v>1539</v>
      </c>
      <c r="I7" s="100" t="s">
        <v>1486</v>
      </c>
      <c r="J7" s="316" t="s">
        <v>68</v>
      </c>
      <c r="K7" s="316" t="s">
        <v>1545</v>
      </c>
      <c r="L7" s="316" t="s">
        <v>1492</v>
      </c>
      <c r="M7" s="100" t="s">
        <v>72</v>
      </c>
      <c r="N7" s="100" t="s">
        <v>1495</v>
      </c>
      <c r="O7" s="100" t="s">
        <v>1495</v>
      </c>
      <c r="P7" s="316" t="s">
        <v>583</v>
      </c>
      <c r="Q7" s="316" t="s">
        <v>1549</v>
      </c>
      <c r="R7" s="316" t="s">
        <v>1497</v>
      </c>
      <c r="S7" s="100" t="s">
        <v>94</v>
      </c>
      <c r="T7" s="100" t="s">
        <v>1553</v>
      </c>
      <c r="U7" s="100" t="s">
        <v>1502</v>
      </c>
      <c r="V7" s="100"/>
      <c r="W7" s="319" t="s">
        <v>346</v>
      </c>
      <c r="X7" s="316" t="s">
        <v>1562</v>
      </c>
      <c r="Y7" s="316" t="s">
        <v>1512</v>
      </c>
      <c r="AA7" s="2"/>
      <c r="AB7" s="2" t="s">
        <v>345</v>
      </c>
      <c r="AC7" s="2" t="str">
        <f ca="1">OFFSET(W7,0,'Informazioni generali'!B4-1,1,1)</f>
        <v>Energia idroeleetrica annua con costi non coperti</v>
      </c>
      <c r="AD7" s="2" t="str">
        <f ca="1">OFFSET(W8,0,'Informazioni generali'!$B$4-1,1,1)</f>
        <v>potenziale servizio universale</v>
      </c>
      <c r="AE7" s="2" t="str">
        <f ca="1">OFFSET(W9,0,'Informazioni generali'!$B$4-1,1,1)</f>
        <v>Deduzione rettificata per il servizio universale</v>
      </c>
      <c r="AF7" s="2" t="str">
        <f ca="1">OFFSET(W10,0,'Informazioni generali'!$B$4-1,1,1)</f>
        <v>Deduzione rettificata per il servizio universale</v>
      </c>
      <c r="AH7">
        <v>1</v>
      </c>
      <c r="AI7" s="20" t="s">
        <v>435</v>
      </c>
      <c r="AJ7" s="34" t="s">
        <v>460</v>
      </c>
      <c r="AK7">
        <v>1</v>
      </c>
      <c r="AL7" s="20"/>
      <c r="AM7" s="322" t="s">
        <v>105</v>
      </c>
      <c r="AN7" s="316" t="s">
        <v>579</v>
      </c>
      <c r="AO7" s="316" t="s">
        <v>1517</v>
      </c>
      <c r="AP7" s="34" t="s">
        <v>553</v>
      </c>
      <c r="AQ7" s="100" t="s">
        <v>1569</v>
      </c>
      <c r="AR7" s="100" t="s">
        <v>553</v>
      </c>
      <c r="AS7" s="100" t="s">
        <v>553</v>
      </c>
      <c r="AT7" s="100" t="s">
        <v>1569</v>
      </c>
      <c r="AU7" s="100" t="s">
        <v>553</v>
      </c>
      <c r="AV7" s="322" t="s">
        <v>557</v>
      </c>
      <c r="AW7" s="316" t="s">
        <v>1575</v>
      </c>
      <c r="AX7" s="316" t="s">
        <v>1525</v>
      </c>
      <c r="AY7" s="34" t="s">
        <v>560</v>
      </c>
      <c r="AZ7" t="s">
        <v>575</v>
      </c>
      <c r="BA7" s="100" t="s">
        <v>1577</v>
      </c>
      <c r="BB7" s="100" t="s">
        <v>1527</v>
      </c>
      <c r="BC7">
        <v>1</v>
      </c>
      <c r="BD7" t="s">
        <v>1476</v>
      </c>
      <c r="BE7" s="100" t="s">
        <v>976</v>
      </c>
      <c r="BF7" s="100" t="s">
        <v>603</v>
      </c>
    </row>
    <row r="8" spans="1:61" ht="50" x14ac:dyDescent="0.25">
      <c r="A8" s="314" t="s">
        <v>13</v>
      </c>
      <c r="B8" s="314" t="s">
        <v>1535</v>
      </c>
      <c r="C8" s="314" t="s">
        <v>1482</v>
      </c>
      <c r="D8" s="316" t="s">
        <v>22</v>
      </c>
      <c r="E8" s="316" t="s">
        <v>581</v>
      </c>
      <c r="F8" s="316" t="s">
        <v>582</v>
      </c>
      <c r="G8" s="100" t="s">
        <v>43</v>
      </c>
      <c r="H8" s="100" t="s">
        <v>1540</v>
      </c>
      <c r="I8" s="100" t="s">
        <v>1487</v>
      </c>
      <c r="J8" s="316" t="s">
        <v>69</v>
      </c>
      <c r="K8" s="316" t="s">
        <v>1546</v>
      </c>
      <c r="L8" s="316" t="s">
        <v>1493</v>
      </c>
      <c r="M8" s="100" t="s">
        <v>74</v>
      </c>
      <c r="N8" s="100" t="s">
        <v>74</v>
      </c>
      <c r="O8" s="100" t="s">
        <v>74</v>
      </c>
      <c r="P8" s="316" t="s">
        <v>584</v>
      </c>
      <c r="Q8" s="316" t="s">
        <v>1550</v>
      </c>
      <c r="R8" s="316" t="s">
        <v>1498</v>
      </c>
      <c r="S8" s="100" t="s">
        <v>95</v>
      </c>
      <c r="T8" s="100" t="s">
        <v>1554</v>
      </c>
      <c r="U8" s="100" t="s">
        <v>1503</v>
      </c>
      <c r="V8" s="100"/>
      <c r="W8" s="319" t="s">
        <v>373</v>
      </c>
      <c r="X8" s="316" t="s">
        <v>1563</v>
      </c>
      <c r="Y8" s="316" t="s">
        <v>1513</v>
      </c>
      <c r="AA8" s="228" t="s">
        <v>344</v>
      </c>
      <c r="AB8" s="228"/>
      <c r="AC8" s="228"/>
      <c r="AD8" s="228"/>
      <c r="AE8" s="228"/>
      <c r="AF8" s="228"/>
      <c r="AG8" s="23"/>
      <c r="AH8">
        <v>2</v>
      </c>
      <c r="AI8" s="20" t="s">
        <v>770</v>
      </c>
      <c r="AJ8" s="34" t="s">
        <v>836</v>
      </c>
      <c r="AK8">
        <v>2</v>
      </c>
      <c r="AL8" s="20"/>
      <c r="AM8" s="323" t="s">
        <v>530</v>
      </c>
      <c r="AN8" s="316" t="s">
        <v>1567</v>
      </c>
      <c r="AO8" s="316" t="s">
        <v>1518</v>
      </c>
      <c r="AP8" s="34" t="s">
        <v>554</v>
      </c>
      <c r="AQ8" s="100" t="s">
        <v>1570</v>
      </c>
      <c r="AR8" s="100" t="s">
        <v>1520</v>
      </c>
      <c r="AS8" s="100" t="s">
        <v>576</v>
      </c>
      <c r="AT8" s="100" t="s">
        <v>1572</v>
      </c>
      <c r="AU8" s="100" t="s">
        <v>1522</v>
      </c>
      <c r="AV8" s="322" t="s">
        <v>558</v>
      </c>
      <c r="AW8" s="316" t="s">
        <v>1576</v>
      </c>
      <c r="AX8" s="316" t="s">
        <v>1526</v>
      </c>
      <c r="AY8" s="34" t="s">
        <v>561</v>
      </c>
      <c r="AZ8" t="s">
        <v>576</v>
      </c>
      <c r="BA8" s="100" t="s">
        <v>1572</v>
      </c>
      <c r="BB8" s="100" t="s">
        <v>1528</v>
      </c>
      <c r="BC8">
        <v>2</v>
      </c>
      <c r="BD8" t="s">
        <v>173</v>
      </c>
      <c r="BE8" s="100" t="s">
        <v>977</v>
      </c>
      <c r="BF8" s="100" t="s">
        <v>604</v>
      </c>
      <c r="BG8" s="100" t="s">
        <v>1808</v>
      </c>
      <c r="BH8" t="s">
        <v>1803</v>
      </c>
      <c r="BI8" t="s">
        <v>1804</v>
      </c>
    </row>
    <row r="9" spans="1:61" ht="75" x14ac:dyDescent="0.25">
      <c r="A9" s="314" t="s">
        <v>14</v>
      </c>
      <c r="B9" s="314" t="s">
        <v>1536</v>
      </c>
      <c r="C9" s="314" t="s">
        <v>1483</v>
      </c>
      <c r="D9" s="317" t="s">
        <v>527</v>
      </c>
      <c r="E9" s="316" t="s">
        <v>1537</v>
      </c>
      <c r="F9" s="316" t="s">
        <v>1484</v>
      </c>
      <c r="G9" s="100" t="s">
        <v>121</v>
      </c>
      <c r="H9" s="100" t="s">
        <v>1541</v>
      </c>
      <c r="I9" s="100" t="s">
        <v>1488</v>
      </c>
      <c r="J9" s="316"/>
      <c r="K9" s="316"/>
      <c r="L9" s="316"/>
      <c r="M9" s="100" t="s">
        <v>73</v>
      </c>
      <c r="N9" s="100" t="s">
        <v>73</v>
      </c>
      <c r="O9" s="100" t="s">
        <v>73</v>
      </c>
      <c r="P9" s="316" t="s">
        <v>82</v>
      </c>
      <c r="Q9" s="316" t="s">
        <v>1551</v>
      </c>
      <c r="R9" s="316" t="s">
        <v>1499</v>
      </c>
      <c r="S9" s="100" t="s">
        <v>96</v>
      </c>
      <c r="T9" s="100" t="s">
        <v>1555</v>
      </c>
      <c r="U9" s="100" t="s">
        <v>1504</v>
      </c>
      <c r="V9" s="100"/>
      <c r="W9" s="319" t="s">
        <v>347</v>
      </c>
      <c r="X9" s="316" t="s">
        <v>1564</v>
      </c>
      <c r="Y9" s="316" t="s">
        <v>732</v>
      </c>
      <c r="AA9" s="41">
        <v>1</v>
      </c>
      <c r="AB9" s="41"/>
      <c r="AC9" s="229">
        <f ca="1">Sintesi!D15</f>
        <v>0</v>
      </c>
      <c r="AD9" s="229">
        <f>+Sintesi!D7</f>
        <v>0</v>
      </c>
      <c r="AE9" s="229">
        <f>Sintesi!D16</f>
        <v>0</v>
      </c>
      <c r="AF9" s="229">
        <f>Sintesi!D16</f>
        <v>0</v>
      </c>
      <c r="AH9">
        <v>3</v>
      </c>
      <c r="AI9" s="20" t="s">
        <v>891</v>
      </c>
      <c r="AJ9" s="34" t="s">
        <v>463</v>
      </c>
      <c r="AK9">
        <v>3</v>
      </c>
      <c r="AL9" s="20"/>
      <c r="AM9" s="322"/>
      <c r="AN9" s="322"/>
      <c r="AO9" s="322"/>
      <c r="AP9" s="34" t="s">
        <v>555</v>
      </c>
      <c r="AQ9" s="100" t="s">
        <v>1571</v>
      </c>
      <c r="AR9" s="100" t="s">
        <v>1521</v>
      </c>
      <c r="AS9" s="100" t="s">
        <v>554</v>
      </c>
      <c r="AT9" s="100" t="s">
        <v>1570</v>
      </c>
      <c r="AU9" s="100" t="s">
        <v>1520</v>
      </c>
      <c r="AV9" s="322"/>
      <c r="AW9" s="322"/>
      <c r="AX9" s="322"/>
      <c r="AY9" s="34" t="s">
        <v>562</v>
      </c>
      <c r="AZ9" t="s">
        <v>577</v>
      </c>
      <c r="BA9" s="100" t="s">
        <v>1578</v>
      </c>
      <c r="BB9" s="100" t="s">
        <v>1529</v>
      </c>
      <c r="BC9">
        <v>3</v>
      </c>
      <c r="BD9" t="s">
        <v>60</v>
      </c>
      <c r="BE9" s="100" t="s">
        <v>978</v>
      </c>
      <c r="BF9" s="100" t="s">
        <v>605</v>
      </c>
      <c r="BG9" s="100" t="s">
        <v>1809</v>
      </c>
      <c r="BH9" s="100" t="s">
        <v>1810</v>
      </c>
      <c r="BI9" s="100" t="s">
        <v>1811</v>
      </c>
    </row>
    <row r="10" spans="1:61" ht="37.5" x14ac:dyDescent="0.25">
      <c r="A10" s="100"/>
      <c r="B10" s="100"/>
      <c r="C10" s="100"/>
      <c r="D10" s="318" t="s">
        <v>425</v>
      </c>
      <c r="E10" s="316" t="s">
        <v>1538</v>
      </c>
      <c r="F10" s="316" t="s">
        <v>1485</v>
      </c>
      <c r="G10" s="100" t="s">
        <v>122</v>
      </c>
      <c r="H10" s="100" t="s">
        <v>1542</v>
      </c>
      <c r="I10" s="100" t="s">
        <v>1489</v>
      </c>
      <c r="J10" s="316"/>
      <c r="K10" s="316"/>
      <c r="L10" s="316"/>
      <c r="M10" s="100" t="s">
        <v>75</v>
      </c>
      <c r="N10" s="100" t="s">
        <v>75</v>
      </c>
      <c r="O10" s="100" t="s">
        <v>75</v>
      </c>
      <c r="P10" s="316" t="s">
        <v>83</v>
      </c>
      <c r="Q10" s="316" t="s">
        <v>1547</v>
      </c>
      <c r="R10" s="316" t="s">
        <v>1500</v>
      </c>
      <c r="S10" s="100" t="s">
        <v>138</v>
      </c>
      <c r="T10" s="100" t="s">
        <v>1556</v>
      </c>
      <c r="U10" s="100" t="s">
        <v>1505</v>
      </c>
      <c r="V10" s="100"/>
      <c r="W10" s="319" t="s">
        <v>347</v>
      </c>
      <c r="X10" s="316" t="s">
        <v>1564</v>
      </c>
      <c r="Y10" s="316" t="s">
        <v>732</v>
      </c>
      <c r="AE10" s="100" t="str">
        <f ca="1">OFFSET(W11,0,'Informazioni generali'!$B$4-1,1,1)</f>
        <v>Energie rinnovabili nel servizio universale</v>
      </c>
      <c r="AF10" s="100" t="str">
        <f ca="1">OFFSET(W12,0,'Informazioni generali'!$B$4-1,1,1)</f>
        <v>Energia avente diritto al premio di mercato</v>
      </c>
      <c r="AH10">
        <v>4</v>
      </c>
      <c r="AI10" s="20" t="s">
        <v>764</v>
      </c>
      <c r="AJ10" s="34" t="s">
        <v>844</v>
      </c>
      <c r="AK10">
        <v>4</v>
      </c>
      <c r="AL10" s="20"/>
      <c r="AM10" s="319"/>
      <c r="AN10" s="319"/>
      <c r="AO10" s="319"/>
      <c r="AS10" s="100" t="s">
        <v>585</v>
      </c>
      <c r="AT10" s="100" t="s">
        <v>1573</v>
      </c>
      <c r="AU10" s="100" t="s">
        <v>1523</v>
      </c>
      <c r="AV10" s="319"/>
      <c r="AW10" s="319"/>
      <c r="AX10" s="319"/>
      <c r="AZ10" t="s">
        <v>578</v>
      </c>
      <c r="BA10" s="100" t="s">
        <v>1579</v>
      </c>
      <c r="BB10" s="100" t="s">
        <v>1530</v>
      </c>
      <c r="BC10">
        <v>4</v>
      </c>
      <c r="BD10" t="s">
        <v>199</v>
      </c>
      <c r="BE10" s="100" t="s">
        <v>979</v>
      </c>
      <c r="BF10" s="100" t="s">
        <v>606</v>
      </c>
    </row>
    <row r="11" spans="1:61" ht="37.5" x14ac:dyDescent="0.25">
      <c r="A11" s="100"/>
      <c r="B11" s="100"/>
      <c r="C11" s="100"/>
      <c r="D11" s="316"/>
      <c r="E11" s="316"/>
      <c r="F11" s="316"/>
      <c r="G11" s="100" t="s">
        <v>123</v>
      </c>
      <c r="H11" s="100" t="s">
        <v>1543</v>
      </c>
      <c r="I11" s="100" t="s">
        <v>1490</v>
      </c>
      <c r="J11" s="316"/>
      <c r="K11" s="316"/>
      <c r="L11" s="316"/>
      <c r="M11" s="100" t="s">
        <v>76</v>
      </c>
      <c r="N11" s="100" t="s">
        <v>1547</v>
      </c>
      <c r="O11" s="100" t="s">
        <v>1496</v>
      </c>
      <c r="P11" s="316"/>
      <c r="Q11" s="316"/>
      <c r="R11" s="316"/>
      <c r="S11" s="100" t="s">
        <v>139</v>
      </c>
      <c r="T11" s="100" t="s">
        <v>1557</v>
      </c>
      <c r="U11" s="100" t="s">
        <v>1506</v>
      </c>
      <c r="V11" s="100"/>
      <c r="W11" s="319" t="s">
        <v>375</v>
      </c>
      <c r="X11" s="316" t="s">
        <v>1565</v>
      </c>
      <c r="Y11" s="316" t="s">
        <v>1514</v>
      </c>
      <c r="AA11" s="230">
        <v>2</v>
      </c>
      <c r="AB11" s="230"/>
      <c r="AC11" s="230"/>
      <c r="AD11" s="231"/>
      <c r="AE11" s="232">
        <f>Sintesi!D8</f>
        <v>0</v>
      </c>
      <c r="AF11" s="232">
        <f ca="1">Sintesi!D17</f>
        <v>0</v>
      </c>
      <c r="AH11">
        <v>5</v>
      </c>
      <c r="AI11" s="20" t="s">
        <v>892</v>
      </c>
      <c r="AJ11" s="34" t="s">
        <v>465</v>
      </c>
      <c r="AK11">
        <v>5</v>
      </c>
      <c r="AL11" s="20"/>
      <c r="AM11" s="319"/>
      <c r="AN11" s="319"/>
      <c r="AO11" s="319"/>
      <c r="AV11" s="319"/>
      <c r="AW11" s="319"/>
      <c r="AX11" s="319"/>
      <c r="BC11">
        <v>5</v>
      </c>
      <c r="BD11" t="s">
        <v>336</v>
      </c>
      <c r="BE11" s="100" t="s">
        <v>980</v>
      </c>
      <c r="BF11" s="100" t="s">
        <v>607</v>
      </c>
    </row>
    <row r="12" spans="1:61" ht="25" x14ac:dyDescent="0.25">
      <c r="A12" s="100"/>
      <c r="B12" s="100"/>
      <c r="C12" s="100"/>
      <c r="D12" s="316"/>
      <c r="E12" s="316"/>
      <c r="F12" s="316"/>
      <c r="G12" s="100"/>
      <c r="H12" s="100"/>
      <c r="I12" s="100"/>
      <c r="J12" s="316"/>
      <c r="K12" s="316"/>
      <c r="L12" s="316"/>
      <c r="M12" s="100"/>
      <c r="N12" s="100"/>
      <c r="O12" s="100"/>
      <c r="P12" s="316"/>
      <c r="Q12" s="316"/>
      <c r="R12" s="316"/>
      <c r="S12" s="100" t="s">
        <v>140</v>
      </c>
      <c r="T12" s="100" t="s">
        <v>1558</v>
      </c>
      <c r="U12" s="100" t="s">
        <v>1507</v>
      </c>
      <c r="V12" s="100"/>
      <c r="W12" s="319" t="s">
        <v>376</v>
      </c>
      <c r="X12" s="316" t="s">
        <v>1115</v>
      </c>
      <c r="Y12" s="316" t="s">
        <v>1515</v>
      </c>
      <c r="AH12">
        <v>6</v>
      </c>
      <c r="AI12" s="20" t="s">
        <v>893</v>
      </c>
      <c r="AJ12" s="34" t="s">
        <v>466</v>
      </c>
      <c r="AK12">
        <v>6</v>
      </c>
      <c r="AL12" s="20"/>
      <c r="AM12" s="319"/>
      <c r="AN12" s="319"/>
      <c r="AO12" s="319"/>
      <c r="AV12" s="319"/>
      <c r="AW12" s="319"/>
      <c r="AX12" s="319"/>
      <c r="BC12">
        <v>6</v>
      </c>
      <c r="BD12" t="s">
        <v>337</v>
      </c>
      <c r="BE12" s="100" t="s">
        <v>981</v>
      </c>
      <c r="BF12" s="100" t="s">
        <v>608</v>
      </c>
    </row>
    <row r="13" spans="1:61" x14ac:dyDescent="0.25">
      <c r="A13" s="100"/>
      <c r="B13" s="100"/>
      <c r="C13" s="100"/>
      <c r="D13" s="316"/>
      <c r="E13" s="316"/>
      <c r="F13" s="316"/>
      <c r="G13" s="100"/>
      <c r="H13" s="100"/>
      <c r="I13" s="100"/>
      <c r="J13" s="316"/>
      <c r="K13" s="316"/>
      <c r="L13" s="316"/>
      <c r="M13" s="100"/>
      <c r="N13" s="100"/>
      <c r="O13" s="100"/>
      <c r="P13" s="316"/>
      <c r="Q13" s="316"/>
      <c r="R13" s="316"/>
      <c r="S13" s="100" t="s">
        <v>141</v>
      </c>
      <c r="T13" s="100" t="s">
        <v>1559</v>
      </c>
      <c r="U13" s="100" t="s">
        <v>1508</v>
      </c>
      <c r="V13" s="100"/>
      <c r="W13" s="319"/>
      <c r="X13" s="319"/>
      <c r="Y13" s="319"/>
      <c r="AH13">
        <v>7</v>
      </c>
      <c r="AI13" s="20" t="s">
        <v>811</v>
      </c>
      <c r="AJ13" s="34" t="s">
        <v>874</v>
      </c>
      <c r="AK13">
        <v>7</v>
      </c>
      <c r="AL13" s="20"/>
      <c r="AM13" s="319"/>
      <c r="AN13" s="319"/>
      <c r="AO13" s="319"/>
      <c r="AV13" s="319"/>
      <c r="AW13" s="319"/>
      <c r="AX13" s="319"/>
      <c r="BC13">
        <v>7</v>
      </c>
      <c r="BD13" t="s">
        <v>235</v>
      </c>
      <c r="BE13" s="100" t="s">
        <v>982</v>
      </c>
      <c r="BF13" s="100" t="s">
        <v>1531</v>
      </c>
    </row>
    <row r="14" spans="1:61" x14ac:dyDescent="0.25">
      <c r="A14" s="100"/>
      <c r="B14" s="100"/>
      <c r="C14" s="100"/>
      <c r="D14" s="316"/>
      <c r="E14" s="316"/>
      <c r="F14" s="316"/>
      <c r="G14" s="100"/>
      <c r="H14" s="100"/>
      <c r="I14" s="100"/>
      <c r="J14" s="316"/>
      <c r="K14" s="316"/>
      <c r="L14" s="316"/>
      <c r="M14" s="100"/>
      <c r="N14" s="100"/>
      <c r="O14" s="100"/>
      <c r="P14" s="316"/>
      <c r="Q14" s="316"/>
      <c r="R14" s="316"/>
      <c r="S14" s="100" t="s">
        <v>142</v>
      </c>
      <c r="T14" s="100" t="s">
        <v>1560</v>
      </c>
      <c r="U14" s="100" t="s">
        <v>1509</v>
      </c>
      <c r="V14" s="100"/>
      <c r="W14" s="319"/>
      <c r="X14" s="319"/>
      <c r="Y14" s="319"/>
      <c r="AH14">
        <v>8</v>
      </c>
      <c r="AI14" s="20" t="s">
        <v>894</v>
      </c>
      <c r="AJ14" s="34" t="s">
        <v>467</v>
      </c>
      <c r="AK14">
        <v>8</v>
      </c>
      <c r="AL14" s="20"/>
      <c r="AM14" s="319"/>
      <c r="AN14" s="319"/>
      <c r="AO14" s="319"/>
      <c r="AV14" s="319"/>
      <c r="AW14" s="319"/>
      <c r="AX14" s="319"/>
      <c r="BC14">
        <v>8</v>
      </c>
      <c r="BD14" t="s">
        <v>236</v>
      </c>
      <c r="BE14" s="100" t="s">
        <v>983</v>
      </c>
      <c r="BF14" s="100" t="s">
        <v>1532</v>
      </c>
    </row>
    <row r="15" spans="1:61" ht="25" x14ac:dyDescent="0.25">
      <c r="A15" s="100"/>
      <c r="B15" s="100"/>
      <c r="C15" s="100"/>
      <c r="D15" s="316"/>
      <c r="E15" s="316"/>
      <c r="F15" s="316"/>
      <c r="G15" s="100"/>
      <c r="H15" s="100"/>
      <c r="I15" s="100"/>
      <c r="J15" s="316"/>
      <c r="K15" s="316"/>
      <c r="L15" s="316"/>
      <c r="M15" s="100"/>
      <c r="N15" s="100"/>
      <c r="O15" s="100"/>
      <c r="P15" s="316"/>
      <c r="Q15" s="316"/>
      <c r="R15" s="316"/>
      <c r="S15" s="100" t="s">
        <v>83</v>
      </c>
      <c r="T15" s="100" t="s">
        <v>1547</v>
      </c>
      <c r="U15" s="100" t="s">
        <v>1510</v>
      </c>
      <c r="V15" s="100"/>
      <c r="W15" s="319"/>
      <c r="X15" s="319"/>
      <c r="Y15" s="319"/>
      <c r="AH15">
        <v>9</v>
      </c>
      <c r="AI15" s="20" t="s">
        <v>812</v>
      </c>
      <c r="AJ15" s="34" t="s">
        <v>875</v>
      </c>
      <c r="AK15">
        <v>9</v>
      </c>
      <c r="AL15" s="20"/>
      <c r="AM15" s="319"/>
      <c r="AN15" s="319"/>
      <c r="AO15" s="319"/>
      <c r="AV15" s="319"/>
      <c r="AW15" s="319"/>
      <c r="AX15" s="319"/>
      <c r="BC15">
        <v>9</v>
      </c>
      <c r="BD15" t="s">
        <v>237</v>
      </c>
      <c r="BE15" s="100" t="s">
        <v>984</v>
      </c>
      <c r="BF15" s="100" t="s">
        <v>611</v>
      </c>
    </row>
    <row r="16" spans="1:61" x14ac:dyDescent="0.25">
      <c r="A16" s="100"/>
      <c r="B16" s="100"/>
      <c r="C16" s="100"/>
      <c r="D16" s="316"/>
      <c r="E16" s="316"/>
      <c r="F16" s="316"/>
      <c r="G16" s="100"/>
      <c r="H16" s="100"/>
      <c r="I16" s="100"/>
      <c r="J16" s="316"/>
      <c r="K16" s="316"/>
      <c r="L16" s="316"/>
      <c r="M16" s="100"/>
      <c r="N16" s="100"/>
      <c r="O16" s="100"/>
      <c r="P16" s="316"/>
      <c r="Q16" s="316"/>
      <c r="R16" s="316"/>
      <c r="S16" s="100"/>
      <c r="T16" s="100"/>
      <c r="U16" s="100"/>
      <c r="V16" s="100"/>
      <c r="W16" s="319"/>
      <c r="X16" s="319"/>
      <c r="Y16" s="319"/>
      <c r="AH16">
        <v>10</v>
      </c>
      <c r="AI16" s="20" t="s">
        <v>759</v>
      </c>
      <c r="AJ16" s="34" t="s">
        <v>760</v>
      </c>
      <c r="AK16">
        <v>10</v>
      </c>
      <c r="AL16" s="20"/>
      <c r="AM16" s="319"/>
      <c r="AN16" s="319"/>
      <c r="AO16" s="319"/>
      <c r="AV16" s="319"/>
      <c r="AW16" s="319"/>
      <c r="AX16" s="319"/>
    </row>
    <row r="17" spans="1:50" x14ac:dyDescent="0.25">
      <c r="A17" s="100"/>
      <c r="B17" s="100"/>
      <c r="C17" s="100"/>
      <c r="D17" s="316"/>
      <c r="E17" s="316"/>
      <c r="F17" s="316"/>
      <c r="G17" s="100"/>
      <c r="H17" s="100"/>
      <c r="I17" s="100"/>
      <c r="J17" s="316"/>
      <c r="K17" s="316"/>
      <c r="L17" s="316"/>
      <c r="M17" s="100"/>
      <c r="N17" s="100"/>
      <c r="O17" s="100"/>
      <c r="P17" s="316"/>
      <c r="Q17" s="316"/>
      <c r="R17" s="316"/>
      <c r="S17" s="100"/>
      <c r="T17" s="100"/>
      <c r="U17" s="100"/>
      <c r="V17" s="100"/>
      <c r="W17" s="319"/>
      <c r="X17" s="319"/>
      <c r="Y17" s="319"/>
      <c r="AH17">
        <v>11</v>
      </c>
      <c r="AI17" s="20" t="s">
        <v>436</v>
      </c>
      <c r="AJ17" s="34" t="s">
        <v>461</v>
      </c>
      <c r="AK17">
        <v>11</v>
      </c>
      <c r="AL17" s="20"/>
      <c r="AM17" s="319"/>
      <c r="AN17" s="319"/>
      <c r="AO17" s="319"/>
      <c r="AV17" s="319"/>
      <c r="AW17" s="319"/>
      <c r="AX17" s="319"/>
    </row>
    <row r="18" spans="1:50" x14ac:dyDescent="0.25">
      <c r="A18" s="100"/>
      <c r="B18" s="100"/>
      <c r="C18" s="100"/>
      <c r="D18" s="316"/>
      <c r="E18" s="316"/>
      <c r="F18" s="316"/>
      <c r="G18" s="100"/>
      <c r="H18" s="100"/>
      <c r="I18" s="100"/>
      <c r="J18" s="316"/>
      <c r="K18" s="316"/>
      <c r="L18" s="316"/>
      <c r="M18" s="100"/>
      <c r="N18" s="100"/>
      <c r="O18" s="100"/>
      <c r="P18" s="316"/>
      <c r="Q18" s="316"/>
      <c r="R18" s="316"/>
      <c r="S18" s="100"/>
      <c r="T18" s="100"/>
      <c r="U18" s="100"/>
      <c r="V18" s="100"/>
      <c r="W18" s="319"/>
      <c r="X18" s="319"/>
      <c r="Y18" s="319"/>
      <c r="AH18">
        <v>12</v>
      </c>
      <c r="AI18" s="20" t="s">
        <v>798</v>
      </c>
      <c r="AJ18" s="34" t="s">
        <v>862</v>
      </c>
      <c r="AK18">
        <v>12</v>
      </c>
      <c r="AL18" s="20"/>
      <c r="AM18" s="319"/>
      <c r="AN18" s="319"/>
      <c r="AO18" s="319"/>
      <c r="AV18" s="319"/>
      <c r="AW18" s="319"/>
      <c r="AX18" s="319"/>
    </row>
    <row r="19" spans="1:50" x14ac:dyDescent="0.25">
      <c r="D19" s="319"/>
      <c r="E19" s="319"/>
      <c r="F19" s="319"/>
      <c r="J19" s="319"/>
      <c r="K19" s="319"/>
      <c r="L19" s="319"/>
      <c r="P19" s="319"/>
      <c r="Q19" s="319"/>
      <c r="R19" s="319"/>
      <c r="W19" s="319"/>
      <c r="X19" s="319"/>
      <c r="Y19" s="319"/>
      <c r="AH19">
        <v>13</v>
      </c>
      <c r="AI19" s="20" t="s">
        <v>895</v>
      </c>
      <c r="AJ19" s="34" t="s">
        <v>462</v>
      </c>
      <c r="AK19">
        <v>13</v>
      </c>
      <c r="AL19" s="20"/>
      <c r="AM19" s="319"/>
      <c r="AN19" s="319"/>
      <c r="AO19" s="319"/>
      <c r="AV19" s="319"/>
      <c r="AW19" s="319"/>
      <c r="AX19" s="319"/>
    </row>
    <row r="20" spans="1:50" x14ac:dyDescent="0.25">
      <c r="D20" s="319"/>
      <c r="E20" s="319"/>
      <c r="F20" s="319"/>
      <c r="J20" s="319"/>
      <c r="K20" s="319"/>
      <c r="L20" s="319"/>
      <c r="P20" s="319"/>
      <c r="Q20" s="319"/>
      <c r="R20" s="319"/>
      <c r="W20" s="319"/>
      <c r="X20" s="319"/>
      <c r="Y20" s="319"/>
      <c r="AH20">
        <v>14</v>
      </c>
      <c r="AI20" s="20" t="s">
        <v>757</v>
      </c>
      <c r="AJ20" s="34" t="s">
        <v>758</v>
      </c>
      <c r="AK20">
        <v>14</v>
      </c>
      <c r="AL20" s="20"/>
      <c r="AM20" s="319"/>
      <c r="AN20" s="319"/>
      <c r="AO20" s="319"/>
      <c r="AV20" s="319"/>
      <c r="AW20" s="319"/>
      <c r="AX20" s="319"/>
    </row>
    <row r="21" spans="1:50" x14ac:dyDescent="0.25">
      <c r="D21" s="319"/>
      <c r="E21" s="319"/>
      <c r="F21" s="319"/>
      <c r="J21" s="319"/>
      <c r="K21" s="319"/>
      <c r="L21" s="319"/>
      <c r="P21" s="319"/>
      <c r="Q21" s="319"/>
      <c r="R21" s="319"/>
      <c r="W21" s="319"/>
      <c r="X21" s="319"/>
      <c r="Y21" s="319"/>
      <c r="AH21">
        <v>15</v>
      </c>
      <c r="AI21" s="20" t="s">
        <v>896</v>
      </c>
      <c r="AJ21" s="34" t="s">
        <v>468</v>
      </c>
      <c r="AK21">
        <v>15</v>
      </c>
      <c r="AL21" s="20"/>
      <c r="AM21" s="319"/>
      <c r="AN21" s="319"/>
      <c r="AO21" s="319"/>
      <c r="AV21" s="319"/>
      <c r="AW21" s="319"/>
      <c r="AX21" s="319"/>
    </row>
    <row r="22" spans="1:50" x14ac:dyDescent="0.25">
      <c r="D22" s="319"/>
      <c r="E22" s="319"/>
      <c r="F22" s="319"/>
      <c r="J22" s="319"/>
      <c r="K22" s="319"/>
      <c r="L22" s="319"/>
      <c r="P22" s="319"/>
      <c r="Q22" s="319"/>
      <c r="R22" s="319"/>
      <c r="W22" s="319"/>
      <c r="X22" s="319"/>
      <c r="Y22" s="319"/>
      <c r="AH22">
        <v>16</v>
      </c>
      <c r="AI22" s="20" t="s">
        <v>775</v>
      </c>
      <c r="AJ22" s="34" t="s">
        <v>842</v>
      </c>
      <c r="AK22">
        <v>16</v>
      </c>
      <c r="AL22" s="20"/>
    </row>
    <row r="23" spans="1:50" x14ac:dyDescent="0.25">
      <c r="W23" s="319"/>
      <c r="X23" s="319"/>
      <c r="Y23" s="319"/>
      <c r="AH23">
        <v>17</v>
      </c>
      <c r="AI23" s="20" t="s">
        <v>794</v>
      </c>
      <c r="AJ23" s="34" t="s">
        <v>858</v>
      </c>
      <c r="AK23">
        <v>17</v>
      </c>
      <c r="AL23" s="20"/>
    </row>
    <row r="24" spans="1:50" x14ac:dyDescent="0.25">
      <c r="AH24">
        <v>18</v>
      </c>
      <c r="AI24" s="20" t="s">
        <v>788</v>
      </c>
      <c r="AJ24" s="34" t="s">
        <v>852</v>
      </c>
      <c r="AK24">
        <v>18</v>
      </c>
      <c r="AL24" s="20"/>
    </row>
    <row r="25" spans="1:50" x14ac:dyDescent="0.25">
      <c r="AH25">
        <v>19</v>
      </c>
      <c r="AI25" s="20" t="s">
        <v>897</v>
      </c>
      <c r="AJ25" s="34" t="s">
        <v>469</v>
      </c>
      <c r="AK25">
        <v>19</v>
      </c>
      <c r="AL25" s="20"/>
    </row>
    <row r="26" spans="1:50" x14ac:dyDescent="0.25">
      <c r="AH26">
        <v>20</v>
      </c>
      <c r="AI26" s="20" t="s">
        <v>829</v>
      </c>
      <c r="AJ26" s="34" t="s">
        <v>890</v>
      </c>
      <c r="AK26">
        <v>20</v>
      </c>
      <c r="AL26" s="20"/>
    </row>
    <row r="27" spans="1:50" x14ac:dyDescent="0.25">
      <c r="AH27">
        <v>21</v>
      </c>
      <c r="AI27" s="20" t="s">
        <v>437</v>
      </c>
      <c r="AJ27" s="34" t="s">
        <v>470</v>
      </c>
      <c r="AK27">
        <v>21</v>
      </c>
      <c r="AL27" s="20"/>
    </row>
    <row r="28" spans="1:50" x14ac:dyDescent="0.25">
      <c r="AH28">
        <v>22</v>
      </c>
      <c r="AI28" s="20" t="s">
        <v>756</v>
      </c>
      <c r="AJ28" s="34" t="s">
        <v>834</v>
      </c>
      <c r="AK28">
        <v>22</v>
      </c>
      <c r="AL28" s="20"/>
    </row>
    <row r="29" spans="1:50" x14ac:dyDescent="0.25">
      <c r="AH29">
        <v>23</v>
      </c>
      <c r="AI29" s="20" t="s">
        <v>779</v>
      </c>
      <c r="AJ29" s="34" t="s">
        <v>846</v>
      </c>
      <c r="AK29">
        <v>23</v>
      </c>
      <c r="AL29" s="20"/>
    </row>
    <row r="30" spans="1:50" x14ac:dyDescent="0.25">
      <c r="AH30">
        <v>24</v>
      </c>
      <c r="AI30" s="20" t="s">
        <v>438</v>
      </c>
      <c r="AJ30" s="34" t="s">
        <v>471</v>
      </c>
      <c r="AK30">
        <v>24</v>
      </c>
      <c r="AL30" s="20"/>
    </row>
    <row r="31" spans="1:50" x14ac:dyDescent="0.25">
      <c r="AH31">
        <v>25</v>
      </c>
      <c r="AI31" s="20" t="s">
        <v>785</v>
      </c>
      <c r="AJ31" s="34" t="s">
        <v>841</v>
      </c>
      <c r="AK31">
        <v>25</v>
      </c>
      <c r="AL31" s="20"/>
    </row>
    <row r="32" spans="1:50" x14ac:dyDescent="0.25">
      <c r="AH32">
        <v>26</v>
      </c>
      <c r="AI32" s="20" t="s">
        <v>806</v>
      </c>
      <c r="AJ32" s="34" t="s">
        <v>867</v>
      </c>
      <c r="AK32">
        <v>26</v>
      </c>
      <c r="AL32" s="20"/>
    </row>
    <row r="33" spans="34:38" x14ac:dyDescent="0.25">
      <c r="AH33">
        <v>27</v>
      </c>
      <c r="AI33" s="20" t="s">
        <v>898</v>
      </c>
      <c r="AJ33" s="34" t="s">
        <v>472</v>
      </c>
      <c r="AK33">
        <v>27</v>
      </c>
      <c r="AL33" s="20"/>
    </row>
    <row r="34" spans="34:38" x14ac:dyDescent="0.25">
      <c r="AH34">
        <v>28</v>
      </c>
      <c r="AI34" s="20" t="s">
        <v>899</v>
      </c>
      <c r="AJ34" s="34" t="s">
        <v>473</v>
      </c>
      <c r="AK34">
        <v>28</v>
      </c>
      <c r="AL34" s="20"/>
    </row>
    <row r="35" spans="34:38" x14ac:dyDescent="0.25">
      <c r="AH35">
        <v>29</v>
      </c>
      <c r="AI35" s="20" t="s">
        <v>767</v>
      </c>
      <c r="AJ35" s="34" t="s">
        <v>768</v>
      </c>
      <c r="AK35">
        <v>29</v>
      </c>
      <c r="AL35" s="20"/>
    </row>
    <row r="36" spans="34:38" x14ac:dyDescent="0.25">
      <c r="AH36">
        <v>30</v>
      </c>
      <c r="AI36" s="20" t="s">
        <v>900</v>
      </c>
      <c r="AJ36" s="34" t="s">
        <v>474</v>
      </c>
      <c r="AK36">
        <v>30</v>
      </c>
      <c r="AL36" s="20"/>
    </row>
    <row r="37" spans="34:38" x14ac:dyDescent="0.25">
      <c r="AH37">
        <v>31</v>
      </c>
      <c r="AI37" s="20" t="s">
        <v>901</v>
      </c>
      <c r="AJ37" s="34" t="s">
        <v>475</v>
      </c>
      <c r="AK37">
        <v>31</v>
      </c>
      <c r="AL37" s="20"/>
    </row>
    <row r="38" spans="34:38" x14ac:dyDescent="0.25">
      <c r="AH38">
        <v>32</v>
      </c>
      <c r="AI38" s="20" t="s">
        <v>902</v>
      </c>
      <c r="AJ38" s="34" t="s">
        <v>476</v>
      </c>
      <c r="AK38">
        <v>32</v>
      </c>
      <c r="AL38" s="20"/>
    </row>
    <row r="39" spans="34:38" x14ac:dyDescent="0.25">
      <c r="AH39">
        <v>33</v>
      </c>
      <c r="AI39" s="20" t="s">
        <v>777</v>
      </c>
      <c r="AJ39" s="34" t="s">
        <v>840</v>
      </c>
      <c r="AK39">
        <v>33</v>
      </c>
      <c r="AL39" s="20"/>
    </row>
    <row r="40" spans="34:38" x14ac:dyDescent="0.25">
      <c r="AH40">
        <v>34</v>
      </c>
      <c r="AI40" s="20" t="s">
        <v>774</v>
      </c>
      <c r="AJ40" s="34" t="s">
        <v>839</v>
      </c>
      <c r="AK40">
        <v>34</v>
      </c>
      <c r="AL40" s="20"/>
    </row>
    <row r="41" spans="34:38" x14ac:dyDescent="0.25">
      <c r="AH41">
        <v>35</v>
      </c>
      <c r="AI41" s="20" t="s">
        <v>439</v>
      </c>
      <c r="AJ41" s="34" t="s">
        <v>477</v>
      </c>
      <c r="AK41">
        <v>35</v>
      </c>
      <c r="AL41" s="20"/>
    </row>
    <row r="42" spans="34:38" x14ac:dyDescent="0.25">
      <c r="AH42">
        <v>36</v>
      </c>
      <c r="AI42" s="20" t="s">
        <v>903</v>
      </c>
      <c r="AJ42" s="34" t="s">
        <v>478</v>
      </c>
      <c r="AK42">
        <v>36</v>
      </c>
      <c r="AL42" s="20"/>
    </row>
    <row r="43" spans="34:38" x14ac:dyDescent="0.25">
      <c r="AH43">
        <v>37</v>
      </c>
      <c r="AI43" s="20" t="s">
        <v>904</v>
      </c>
      <c r="AJ43" s="34" t="s">
        <v>479</v>
      </c>
      <c r="AK43">
        <v>37</v>
      </c>
      <c r="AL43" s="20"/>
    </row>
    <row r="44" spans="34:38" x14ac:dyDescent="0.25">
      <c r="AH44">
        <v>38</v>
      </c>
      <c r="AI44" s="20" t="s">
        <v>905</v>
      </c>
      <c r="AJ44" s="34" t="s">
        <v>480</v>
      </c>
      <c r="AK44">
        <v>38</v>
      </c>
      <c r="AL44" s="20"/>
    </row>
    <row r="45" spans="34:38" x14ac:dyDescent="0.25">
      <c r="AH45">
        <v>39</v>
      </c>
      <c r="AI45" s="20" t="s">
        <v>799</v>
      </c>
      <c r="AJ45" s="34" t="s">
        <v>800</v>
      </c>
      <c r="AK45">
        <v>39</v>
      </c>
      <c r="AL45" s="20"/>
    </row>
    <row r="46" spans="34:38" x14ac:dyDescent="0.25">
      <c r="AH46">
        <v>40</v>
      </c>
      <c r="AI46" s="20" t="s">
        <v>906</v>
      </c>
      <c r="AJ46" s="34" t="s">
        <v>481</v>
      </c>
      <c r="AK46">
        <v>40</v>
      </c>
      <c r="AL46" s="20"/>
    </row>
    <row r="47" spans="34:38" x14ac:dyDescent="0.25">
      <c r="AH47">
        <v>41</v>
      </c>
      <c r="AI47" s="20" t="s">
        <v>815</v>
      </c>
      <c r="AJ47" s="34" t="s">
        <v>878</v>
      </c>
      <c r="AK47">
        <v>41</v>
      </c>
      <c r="AL47" s="20"/>
    </row>
    <row r="48" spans="34:38" x14ac:dyDescent="0.25">
      <c r="AH48">
        <v>42</v>
      </c>
      <c r="AI48" s="20" t="s">
        <v>1613</v>
      </c>
      <c r="AJ48" s="34" t="s">
        <v>1614</v>
      </c>
      <c r="AL48" s="20"/>
    </row>
    <row r="49" spans="34:38" x14ac:dyDescent="0.25">
      <c r="AH49">
        <v>43</v>
      </c>
      <c r="AI49" s="20" t="s">
        <v>807</v>
      </c>
      <c r="AJ49" s="34" t="s">
        <v>868</v>
      </c>
      <c r="AK49">
        <v>42</v>
      </c>
      <c r="AL49" s="20"/>
    </row>
    <row r="50" spans="34:38" x14ac:dyDescent="0.25">
      <c r="AH50">
        <v>44</v>
      </c>
      <c r="AI50" s="20" t="s">
        <v>823</v>
      </c>
      <c r="AJ50" s="34" t="s">
        <v>884</v>
      </c>
      <c r="AK50">
        <v>43</v>
      </c>
      <c r="AL50" s="20"/>
    </row>
    <row r="51" spans="34:38" x14ac:dyDescent="0.25">
      <c r="AH51">
        <v>45</v>
      </c>
      <c r="AI51" s="20" t="s">
        <v>808</v>
      </c>
      <c r="AJ51" s="34" t="s">
        <v>871</v>
      </c>
      <c r="AK51">
        <v>44</v>
      </c>
      <c r="AL51" s="20"/>
    </row>
    <row r="52" spans="34:38" x14ac:dyDescent="0.25">
      <c r="AH52">
        <v>46</v>
      </c>
      <c r="AI52" s="20" t="s">
        <v>907</v>
      </c>
      <c r="AJ52" s="34" t="s">
        <v>482</v>
      </c>
      <c r="AK52">
        <v>45</v>
      </c>
      <c r="AL52" s="20"/>
    </row>
    <row r="53" spans="34:38" x14ac:dyDescent="0.25">
      <c r="AH53">
        <v>47</v>
      </c>
      <c r="AI53" s="20" t="s">
        <v>793</v>
      </c>
      <c r="AJ53" s="34" t="s">
        <v>857</v>
      </c>
      <c r="AK53">
        <v>46</v>
      </c>
      <c r="AL53" s="20"/>
    </row>
    <row r="54" spans="34:38" x14ac:dyDescent="0.25">
      <c r="AH54">
        <v>48</v>
      </c>
      <c r="AI54" s="20" t="s">
        <v>784</v>
      </c>
      <c r="AJ54" s="34" t="s">
        <v>849</v>
      </c>
      <c r="AK54">
        <v>47</v>
      </c>
      <c r="AL54" s="20"/>
    </row>
    <row r="55" spans="34:38" x14ac:dyDescent="0.25">
      <c r="AH55">
        <v>49</v>
      </c>
      <c r="AI55" s="20" t="s">
        <v>440</v>
      </c>
      <c r="AJ55" s="34" t="s">
        <v>483</v>
      </c>
      <c r="AK55">
        <v>48</v>
      </c>
      <c r="AL55" s="20"/>
    </row>
    <row r="56" spans="34:38" x14ac:dyDescent="0.25">
      <c r="AH56">
        <v>50</v>
      </c>
      <c r="AI56" s="20" t="s">
        <v>816</v>
      </c>
      <c r="AJ56" s="34" t="s">
        <v>492</v>
      </c>
      <c r="AK56">
        <v>49</v>
      </c>
      <c r="AL56" s="20"/>
    </row>
    <row r="57" spans="34:38" x14ac:dyDescent="0.25">
      <c r="AH57">
        <v>51</v>
      </c>
      <c r="AI57" s="20" t="s">
        <v>803</v>
      </c>
      <c r="AJ57" s="34" t="s">
        <v>865</v>
      </c>
      <c r="AK57">
        <v>50</v>
      </c>
      <c r="AL57" s="20"/>
    </row>
    <row r="58" spans="34:38" x14ac:dyDescent="0.25">
      <c r="AH58">
        <v>52</v>
      </c>
      <c r="AI58" s="20" t="s">
        <v>802</v>
      </c>
      <c r="AJ58" s="34" t="s">
        <v>864</v>
      </c>
      <c r="AK58">
        <v>51</v>
      </c>
      <c r="AL58" s="20"/>
    </row>
    <row r="59" spans="34:38" x14ac:dyDescent="0.25">
      <c r="AH59">
        <v>53</v>
      </c>
      <c r="AI59" s="20" t="s">
        <v>441</v>
      </c>
      <c r="AJ59" s="34" t="s">
        <v>528</v>
      </c>
      <c r="AK59">
        <v>52</v>
      </c>
      <c r="AL59" s="20"/>
    </row>
    <row r="60" spans="34:38" x14ac:dyDescent="0.25">
      <c r="AH60">
        <v>54</v>
      </c>
      <c r="AI60" s="20" t="s">
        <v>908</v>
      </c>
      <c r="AJ60" s="34" t="s">
        <v>484</v>
      </c>
      <c r="AK60">
        <v>53</v>
      </c>
      <c r="AL60" s="20"/>
    </row>
    <row r="61" spans="34:38" x14ac:dyDescent="0.25">
      <c r="AH61">
        <v>55</v>
      </c>
      <c r="AI61" s="20" t="s">
        <v>442</v>
      </c>
      <c r="AJ61" s="34" t="s">
        <v>485</v>
      </c>
      <c r="AK61">
        <v>54</v>
      </c>
      <c r="AL61" s="20"/>
    </row>
    <row r="62" spans="34:38" x14ac:dyDescent="0.25">
      <c r="AH62">
        <v>56</v>
      </c>
      <c r="AI62" s="20" t="s">
        <v>909</v>
      </c>
      <c r="AJ62" s="34" t="s">
        <v>486</v>
      </c>
      <c r="AK62">
        <v>55</v>
      </c>
      <c r="AL62" s="20"/>
    </row>
    <row r="63" spans="34:38" x14ac:dyDescent="0.25">
      <c r="AH63">
        <v>57</v>
      </c>
      <c r="AI63" s="20" t="s">
        <v>444</v>
      </c>
      <c r="AJ63" s="34" t="s">
        <v>487</v>
      </c>
      <c r="AK63">
        <v>56</v>
      </c>
      <c r="AL63" s="20"/>
    </row>
    <row r="64" spans="34:38" x14ac:dyDescent="0.25">
      <c r="AH64">
        <v>58</v>
      </c>
      <c r="AI64" s="20" t="s">
        <v>445</v>
      </c>
      <c r="AJ64" s="34" t="s">
        <v>488</v>
      </c>
      <c r="AK64">
        <v>57</v>
      </c>
    </row>
    <row r="65" spans="34:37" x14ac:dyDescent="0.25">
      <c r="AH65">
        <v>59</v>
      </c>
      <c r="AI65" t="s">
        <v>910</v>
      </c>
      <c r="AJ65" s="34" t="s">
        <v>464</v>
      </c>
      <c r="AK65">
        <v>58</v>
      </c>
    </row>
    <row r="66" spans="34:37" x14ac:dyDescent="0.25">
      <c r="AH66">
        <v>60</v>
      </c>
      <c r="AI66" t="s">
        <v>446</v>
      </c>
      <c r="AJ66" s="34" t="s">
        <v>489</v>
      </c>
      <c r="AK66">
        <v>59</v>
      </c>
    </row>
    <row r="67" spans="34:37" x14ac:dyDescent="0.25">
      <c r="AH67">
        <v>61</v>
      </c>
      <c r="AI67" t="s">
        <v>447</v>
      </c>
      <c r="AJ67" s="34" t="s">
        <v>490</v>
      </c>
      <c r="AK67">
        <v>60</v>
      </c>
    </row>
    <row r="68" spans="34:37" x14ac:dyDescent="0.25">
      <c r="AH68">
        <v>62</v>
      </c>
      <c r="AI68" t="s">
        <v>911</v>
      </c>
      <c r="AJ68" s="34" t="s">
        <v>491</v>
      </c>
      <c r="AK68">
        <v>61</v>
      </c>
    </row>
    <row r="69" spans="34:37" x14ac:dyDescent="0.25">
      <c r="AI69" t="s">
        <v>1605</v>
      </c>
      <c r="AJ69" s="34" t="s">
        <v>1606</v>
      </c>
    </row>
    <row r="70" spans="34:37" x14ac:dyDescent="0.25">
      <c r="AH70">
        <v>63</v>
      </c>
      <c r="AI70" t="s">
        <v>912</v>
      </c>
      <c r="AJ70" t="s">
        <v>493</v>
      </c>
      <c r="AK70">
        <v>62</v>
      </c>
    </row>
    <row r="71" spans="34:37" x14ac:dyDescent="0.25">
      <c r="AH71">
        <v>64</v>
      </c>
      <c r="AI71" t="s">
        <v>448</v>
      </c>
      <c r="AJ71" t="s">
        <v>494</v>
      </c>
      <c r="AK71">
        <v>63</v>
      </c>
    </row>
    <row r="72" spans="34:37" x14ac:dyDescent="0.25">
      <c r="AH72">
        <v>65</v>
      </c>
      <c r="AI72" t="s">
        <v>449</v>
      </c>
      <c r="AJ72" t="s">
        <v>495</v>
      </c>
      <c r="AK72">
        <v>64</v>
      </c>
    </row>
    <row r="73" spans="34:37" x14ac:dyDescent="0.25">
      <c r="AH73">
        <v>66</v>
      </c>
      <c r="AI73" t="s">
        <v>913</v>
      </c>
      <c r="AJ73" t="s">
        <v>496</v>
      </c>
      <c r="AK73">
        <v>65</v>
      </c>
    </row>
    <row r="74" spans="34:37" x14ac:dyDescent="0.25">
      <c r="AH74">
        <v>67</v>
      </c>
      <c r="AI74" t="s">
        <v>450</v>
      </c>
      <c r="AJ74" t="s">
        <v>497</v>
      </c>
      <c r="AK74">
        <v>66</v>
      </c>
    </row>
    <row r="75" spans="34:37" x14ac:dyDescent="0.25">
      <c r="AH75">
        <v>68</v>
      </c>
      <c r="AI75" t="s">
        <v>914</v>
      </c>
      <c r="AJ75" t="s">
        <v>498</v>
      </c>
      <c r="AK75">
        <v>67</v>
      </c>
    </row>
    <row r="76" spans="34:37" x14ac:dyDescent="0.25">
      <c r="AH76">
        <v>69</v>
      </c>
      <c r="AI76" t="s">
        <v>789</v>
      </c>
      <c r="AJ76" t="s">
        <v>853</v>
      </c>
      <c r="AK76">
        <v>68</v>
      </c>
    </row>
    <row r="77" spans="34:37" x14ac:dyDescent="0.25">
      <c r="AH77">
        <v>70</v>
      </c>
      <c r="AI77" t="s">
        <v>828</v>
      </c>
      <c r="AJ77" t="s">
        <v>889</v>
      </c>
      <c r="AK77">
        <v>69</v>
      </c>
    </row>
    <row r="78" spans="34:37" x14ac:dyDescent="0.25">
      <c r="AH78">
        <v>71</v>
      </c>
      <c r="AI78" t="s">
        <v>451</v>
      </c>
      <c r="AJ78" t="s">
        <v>451</v>
      </c>
      <c r="AK78">
        <v>70</v>
      </c>
    </row>
    <row r="79" spans="34:37" x14ac:dyDescent="0.25">
      <c r="AH79">
        <v>72</v>
      </c>
      <c r="AI79" t="s">
        <v>790</v>
      </c>
      <c r="AJ79" t="s">
        <v>854</v>
      </c>
      <c r="AK79">
        <v>71</v>
      </c>
    </row>
    <row r="80" spans="34:37" x14ac:dyDescent="0.25">
      <c r="AH80">
        <v>73</v>
      </c>
      <c r="AI80" t="s">
        <v>796</v>
      </c>
      <c r="AJ80" t="s">
        <v>860</v>
      </c>
      <c r="AK80">
        <v>72</v>
      </c>
    </row>
    <row r="81" spans="34:37" x14ac:dyDescent="0.25">
      <c r="AH81">
        <v>74</v>
      </c>
      <c r="AI81" t="s">
        <v>763</v>
      </c>
      <c r="AJ81" t="s">
        <v>835</v>
      </c>
      <c r="AK81">
        <v>73</v>
      </c>
    </row>
    <row r="82" spans="34:37" x14ac:dyDescent="0.25">
      <c r="AH82">
        <v>75</v>
      </c>
      <c r="AI82" t="s">
        <v>797</v>
      </c>
      <c r="AJ82" t="s">
        <v>861</v>
      </c>
      <c r="AK82">
        <v>74</v>
      </c>
    </row>
    <row r="83" spans="34:37" x14ac:dyDescent="0.25">
      <c r="AH83">
        <v>76</v>
      </c>
      <c r="AI83" t="s">
        <v>452</v>
      </c>
      <c r="AJ83" t="s">
        <v>499</v>
      </c>
      <c r="AK83">
        <v>75</v>
      </c>
    </row>
    <row r="84" spans="34:37" x14ac:dyDescent="0.25">
      <c r="AH84">
        <v>77</v>
      </c>
      <c r="AI84" t="s">
        <v>915</v>
      </c>
      <c r="AJ84" t="s">
        <v>500</v>
      </c>
      <c r="AK84">
        <v>76</v>
      </c>
    </row>
    <row r="85" spans="34:37" x14ac:dyDescent="0.25">
      <c r="AH85">
        <v>78</v>
      </c>
      <c r="AI85" t="s">
        <v>453</v>
      </c>
      <c r="AJ85" t="s">
        <v>501</v>
      </c>
      <c r="AK85">
        <v>77</v>
      </c>
    </row>
    <row r="86" spans="34:37" x14ac:dyDescent="0.25">
      <c r="AH86">
        <v>79</v>
      </c>
      <c r="AI86" t="s">
        <v>804</v>
      </c>
      <c r="AJ86" t="s">
        <v>866</v>
      </c>
      <c r="AK86">
        <v>78</v>
      </c>
    </row>
    <row r="87" spans="34:37" x14ac:dyDescent="0.25">
      <c r="AH87">
        <v>80</v>
      </c>
      <c r="AI87" t="s">
        <v>804</v>
      </c>
      <c r="AJ87" t="s">
        <v>869</v>
      </c>
      <c r="AK87">
        <v>79</v>
      </c>
    </row>
    <row r="88" spans="34:37" x14ac:dyDescent="0.25">
      <c r="AH88">
        <v>81</v>
      </c>
      <c r="AI88" t="s">
        <v>916</v>
      </c>
      <c r="AJ88" t="s">
        <v>502</v>
      </c>
      <c r="AK88">
        <v>80</v>
      </c>
    </row>
    <row r="89" spans="34:37" x14ac:dyDescent="0.25">
      <c r="AH89">
        <v>82</v>
      </c>
      <c r="AI89" t="s">
        <v>827</v>
      </c>
      <c r="AJ89" t="s">
        <v>888</v>
      </c>
      <c r="AK89">
        <v>81</v>
      </c>
    </row>
    <row r="90" spans="34:37" x14ac:dyDescent="0.25">
      <c r="AH90">
        <v>83</v>
      </c>
      <c r="AI90" t="s">
        <v>792</v>
      </c>
      <c r="AJ90" t="s">
        <v>856</v>
      </c>
      <c r="AK90">
        <v>82</v>
      </c>
    </row>
    <row r="91" spans="34:37" x14ac:dyDescent="0.25">
      <c r="AH91">
        <v>84</v>
      </c>
      <c r="AI91" t="s">
        <v>795</v>
      </c>
      <c r="AJ91" t="s">
        <v>859</v>
      </c>
      <c r="AK91">
        <v>83</v>
      </c>
    </row>
    <row r="92" spans="34:37" x14ac:dyDescent="0.25">
      <c r="AH92">
        <v>85</v>
      </c>
      <c r="AI92" t="s">
        <v>805</v>
      </c>
      <c r="AJ92" t="s">
        <v>917</v>
      </c>
      <c r="AK92">
        <v>84</v>
      </c>
    </row>
    <row r="93" spans="34:37" x14ac:dyDescent="0.25">
      <c r="AH93">
        <v>86</v>
      </c>
      <c r="AI93" t="s">
        <v>822</v>
      </c>
      <c r="AJ93" t="s">
        <v>870</v>
      </c>
      <c r="AK93">
        <v>85</v>
      </c>
    </row>
    <row r="94" spans="34:37" x14ac:dyDescent="0.25">
      <c r="AH94">
        <v>87</v>
      </c>
      <c r="AI94" t="s">
        <v>454</v>
      </c>
      <c r="AJ94" t="s">
        <v>503</v>
      </c>
      <c r="AK94">
        <v>86</v>
      </c>
    </row>
    <row r="95" spans="34:37" x14ac:dyDescent="0.25">
      <c r="AH95">
        <v>88</v>
      </c>
      <c r="AI95" t="s">
        <v>787</v>
      </c>
      <c r="AJ95" t="s">
        <v>851</v>
      </c>
      <c r="AK95">
        <v>87</v>
      </c>
    </row>
    <row r="96" spans="34:37" x14ac:dyDescent="0.25">
      <c r="AH96">
        <v>89</v>
      </c>
      <c r="AI96" t="s">
        <v>814</v>
      </c>
      <c r="AJ96" t="s">
        <v>877</v>
      </c>
      <c r="AK96">
        <v>88</v>
      </c>
    </row>
    <row r="97" spans="34:37" x14ac:dyDescent="0.25">
      <c r="AH97">
        <v>90</v>
      </c>
      <c r="AI97" t="s">
        <v>781</v>
      </c>
      <c r="AJ97" t="s">
        <v>782</v>
      </c>
      <c r="AK97">
        <v>89</v>
      </c>
    </row>
    <row r="98" spans="34:37" x14ac:dyDescent="0.25">
      <c r="AH98">
        <v>91</v>
      </c>
      <c r="AI98" t="s">
        <v>776</v>
      </c>
      <c r="AJ98" t="s">
        <v>843</v>
      </c>
      <c r="AK98">
        <v>90</v>
      </c>
    </row>
    <row r="99" spans="34:37" x14ac:dyDescent="0.25">
      <c r="AH99">
        <v>92</v>
      </c>
      <c r="AI99" t="s">
        <v>773</v>
      </c>
      <c r="AJ99" t="s">
        <v>833</v>
      </c>
      <c r="AK99">
        <v>91</v>
      </c>
    </row>
    <row r="100" spans="34:37" x14ac:dyDescent="0.25">
      <c r="AH100">
        <v>93</v>
      </c>
      <c r="AI100" t="s">
        <v>821</v>
      </c>
      <c r="AJ100" t="s">
        <v>883</v>
      </c>
      <c r="AK100">
        <v>92</v>
      </c>
    </row>
    <row r="101" spans="34:37" x14ac:dyDescent="0.25">
      <c r="AH101">
        <v>94</v>
      </c>
      <c r="AI101" t="s">
        <v>786</v>
      </c>
      <c r="AJ101" t="s">
        <v>850</v>
      </c>
      <c r="AK101">
        <v>93</v>
      </c>
    </row>
    <row r="102" spans="34:37" x14ac:dyDescent="0.25">
      <c r="AH102">
        <v>95</v>
      </c>
      <c r="AI102" t="s">
        <v>918</v>
      </c>
      <c r="AJ102" t="s">
        <v>504</v>
      </c>
      <c r="AK102">
        <v>94</v>
      </c>
    </row>
    <row r="103" spans="34:37" x14ac:dyDescent="0.25">
      <c r="AH103">
        <v>96</v>
      </c>
      <c r="AI103" t="s">
        <v>810</v>
      </c>
      <c r="AJ103" t="s">
        <v>873</v>
      </c>
      <c r="AK103">
        <v>95</v>
      </c>
    </row>
    <row r="104" spans="34:37" x14ac:dyDescent="0.25">
      <c r="AH104">
        <v>97</v>
      </c>
      <c r="AI104" t="s">
        <v>820</v>
      </c>
      <c r="AJ104" t="s">
        <v>882</v>
      </c>
      <c r="AK104">
        <v>96</v>
      </c>
    </row>
    <row r="105" spans="34:37" x14ac:dyDescent="0.25">
      <c r="AH105">
        <v>98</v>
      </c>
      <c r="AI105" t="s">
        <v>443</v>
      </c>
      <c r="AJ105" t="s">
        <v>514</v>
      </c>
      <c r="AK105">
        <v>97</v>
      </c>
    </row>
    <row r="106" spans="34:37" x14ac:dyDescent="0.25">
      <c r="AH106">
        <v>99</v>
      </c>
      <c r="AI106" t="s">
        <v>919</v>
      </c>
      <c r="AJ106" t="s">
        <v>505</v>
      </c>
      <c r="AK106">
        <v>98</v>
      </c>
    </row>
    <row r="107" spans="34:37" x14ac:dyDescent="0.25">
      <c r="AH107">
        <v>100</v>
      </c>
      <c r="AI107" t="s">
        <v>765</v>
      </c>
      <c r="AJ107" t="s">
        <v>766</v>
      </c>
      <c r="AK107">
        <v>99</v>
      </c>
    </row>
    <row r="108" spans="34:37" x14ac:dyDescent="0.25">
      <c r="AH108">
        <v>101</v>
      </c>
      <c r="AI108" t="s">
        <v>771</v>
      </c>
      <c r="AJ108" s="129" t="s">
        <v>837</v>
      </c>
      <c r="AK108">
        <v>100</v>
      </c>
    </row>
    <row r="109" spans="34:37" x14ac:dyDescent="0.25">
      <c r="AH109">
        <v>102</v>
      </c>
      <c r="AI109" t="s">
        <v>455</v>
      </c>
      <c r="AJ109" t="s">
        <v>506</v>
      </c>
      <c r="AK109">
        <v>101</v>
      </c>
    </row>
    <row r="110" spans="34:37" x14ac:dyDescent="0.25">
      <c r="AH110">
        <v>103</v>
      </c>
      <c r="AI110" t="s">
        <v>920</v>
      </c>
      <c r="AJ110" t="s">
        <v>507</v>
      </c>
      <c r="AK110">
        <v>102</v>
      </c>
    </row>
    <row r="111" spans="34:37" x14ac:dyDescent="0.25">
      <c r="AH111">
        <v>104</v>
      </c>
      <c r="AI111" t="s">
        <v>921</v>
      </c>
      <c r="AJ111" t="s">
        <v>508</v>
      </c>
      <c r="AK111">
        <v>103</v>
      </c>
    </row>
    <row r="112" spans="34:37" x14ac:dyDescent="0.25">
      <c r="AH112">
        <v>105</v>
      </c>
      <c r="AI112" t="s">
        <v>817</v>
      </c>
      <c r="AJ112" t="s">
        <v>879</v>
      </c>
      <c r="AK112">
        <v>104</v>
      </c>
    </row>
    <row r="113" spans="34:37" x14ac:dyDescent="0.25">
      <c r="AH113">
        <v>106</v>
      </c>
      <c r="AI113" t="s">
        <v>769</v>
      </c>
      <c r="AJ113" t="s">
        <v>845</v>
      </c>
      <c r="AK113">
        <v>105</v>
      </c>
    </row>
    <row r="114" spans="34:37" x14ac:dyDescent="0.25">
      <c r="AH114">
        <v>107</v>
      </c>
      <c r="AI114" t="s">
        <v>813</v>
      </c>
      <c r="AJ114" t="s">
        <v>876</v>
      </c>
      <c r="AK114">
        <v>106</v>
      </c>
    </row>
    <row r="115" spans="34:37" x14ac:dyDescent="0.25">
      <c r="AH115">
        <v>108</v>
      </c>
      <c r="AI115" t="s">
        <v>761</v>
      </c>
      <c r="AJ115" t="s">
        <v>762</v>
      </c>
      <c r="AK115">
        <v>107</v>
      </c>
    </row>
    <row r="116" spans="34:37" x14ac:dyDescent="0.25">
      <c r="AH116">
        <v>109</v>
      </c>
      <c r="AI116" t="s">
        <v>922</v>
      </c>
      <c r="AJ116" t="s">
        <v>509</v>
      </c>
      <c r="AK116">
        <v>108</v>
      </c>
    </row>
    <row r="117" spans="34:37" x14ac:dyDescent="0.25">
      <c r="AH117">
        <v>110</v>
      </c>
      <c r="AI117" t="s">
        <v>824</v>
      </c>
      <c r="AJ117" t="s">
        <v>885</v>
      </c>
      <c r="AK117">
        <v>109</v>
      </c>
    </row>
    <row r="118" spans="34:37" x14ac:dyDescent="0.25">
      <c r="AH118">
        <v>111</v>
      </c>
      <c r="AI118" t="s">
        <v>753</v>
      </c>
      <c r="AJ118" t="s">
        <v>830</v>
      </c>
      <c r="AK118">
        <v>110</v>
      </c>
    </row>
    <row r="119" spans="34:37" x14ac:dyDescent="0.25">
      <c r="AH119">
        <v>112</v>
      </c>
      <c r="AI119" t="s">
        <v>778</v>
      </c>
      <c r="AJ119" t="s">
        <v>831</v>
      </c>
      <c r="AK119">
        <v>111</v>
      </c>
    </row>
    <row r="120" spans="34:37" x14ac:dyDescent="0.25">
      <c r="AH120">
        <v>113</v>
      </c>
      <c r="AI120" t="s">
        <v>456</v>
      </c>
      <c r="AJ120" t="s">
        <v>510</v>
      </c>
      <c r="AK120">
        <v>112</v>
      </c>
    </row>
    <row r="121" spans="34:37" x14ac:dyDescent="0.25">
      <c r="AH121">
        <v>114</v>
      </c>
      <c r="AI121" t="s">
        <v>825</v>
      </c>
      <c r="AJ121" t="s">
        <v>886</v>
      </c>
      <c r="AK121">
        <v>113</v>
      </c>
    </row>
    <row r="122" spans="34:37" x14ac:dyDescent="0.25">
      <c r="AH122">
        <v>115</v>
      </c>
      <c r="AI122" t="s">
        <v>457</v>
      </c>
      <c r="AJ122" t="s">
        <v>511</v>
      </c>
      <c r="AK122">
        <v>114</v>
      </c>
    </row>
    <row r="123" spans="34:37" x14ac:dyDescent="0.25">
      <c r="AH123">
        <v>116</v>
      </c>
      <c r="AI123" t="s">
        <v>826</v>
      </c>
      <c r="AJ123" t="s">
        <v>887</v>
      </c>
      <c r="AK123">
        <v>115</v>
      </c>
    </row>
    <row r="124" spans="34:37" x14ac:dyDescent="0.25">
      <c r="AH124">
        <v>117</v>
      </c>
      <c r="AI124" t="s">
        <v>818</v>
      </c>
      <c r="AJ124" t="s">
        <v>880</v>
      </c>
      <c r="AK124">
        <v>116</v>
      </c>
    </row>
    <row r="125" spans="34:37" x14ac:dyDescent="0.25">
      <c r="AH125">
        <v>118</v>
      </c>
      <c r="AI125" t="s">
        <v>801</v>
      </c>
      <c r="AJ125" t="s">
        <v>863</v>
      </c>
      <c r="AK125">
        <v>117</v>
      </c>
    </row>
    <row r="126" spans="34:37" x14ac:dyDescent="0.25">
      <c r="AH126">
        <v>119</v>
      </c>
      <c r="AI126" t="s">
        <v>819</v>
      </c>
      <c r="AJ126" t="s">
        <v>881</v>
      </c>
      <c r="AK126">
        <v>118</v>
      </c>
    </row>
    <row r="127" spans="34:37" x14ac:dyDescent="0.25">
      <c r="AH127">
        <v>120</v>
      </c>
      <c r="AI127" t="s">
        <v>783</v>
      </c>
      <c r="AJ127" t="s">
        <v>848</v>
      </c>
      <c r="AK127">
        <v>119</v>
      </c>
    </row>
    <row r="128" spans="34:37" x14ac:dyDescent="0.25">
      <c r="AH128">
        <v>121</v>
      </c>
      <c r="AI128" t="s">
        <v>791</v>
      </c>
      <c r="AJ128" t="s">
        <v>855</v>
      </c>
      <c r="AK128">
        <v>120</v>
      </c>
    </row>
    <row r="129" spans="34:37" x14ac:dyDescent="0.25">
      <c r="AH129">
        <v>122</v>
      </c>
      <c r="AI129" t="s">
        <v>780</v>
      </c>
      <c r="AJ129" t="s">
        <v>847</v>
      </c>
      <c r="AK129">
        <v>121</v>
      </c>
    </row>
    <row r="130" spans="34:37" x14ac:dyDescent="0.25">
      <c r="AH130">
        <v>123</v>
      </c>
      <c r="AI130" t="s">
        <v>458</v>
      </c>
      <c r="AJ130" t="s">
        <v>512</v>
      </c>
      <c r="AK130">
        <v>122</v>
      </c>
    </row>
    <row r="131" spans="34:37" x14ac:dyDescent="0.25">
      <c r="AH131">
        <v>124</v>
      </c>
      <c r="AI131" t="s">
        <v>809</v>
      </c>
      <c r="AJ131" t="s">
        <v>872</v>
      </c>
      <c r="AK131">
        <v>123</v>
      </c>
    </row>
    <row r="132" spans="34:37" x14ac:dyDescent="0.25">
      <c r="AH132">
        <v>125</v>
      </c>
      <c r="AI132" t="s">
        <v>755</v>
      </c>
      <c r="AJ132" t="s">
        <v>503</v>
      </c>
      <c r="AK132">
        <v>124</v>
      </c>
    </row>
    <row r="133" spans="34:37" x14ac:dyDescent="0.25">
      <c r="AH133">
        <v>126</v>
      </c>
      <c r="AI133" t="s">
        <v>772</v>
      </c>
      <c r="AJ133" t="s">
        <v>838</v>
      </c>
      <c r="AK133">
        <v>125</v>
      </c>
    </row>
    <row r="134" spans="34:37" x14ac:dyDescent="0.25">
      <c r="AH134">
        <v>127</v>
      </c>
      <c r="AI134" t="s">
        <v>754</v>
      </c>
      <c r="AJ134" t="s">
        <v>832</v>
      </c>
      <c r="AK134">
        <v>126</v>
      </c>
    </row>
    <row r="135" spans="34:37" x14ac:dyDescent="0.25">
      <c r="AH135">
        <v>128</v>
      </c>
      <c r="AI135" t="s">
        <v>459</v>
      </c>
      <c r="AJ135" t="s">
        <v>513</v>
      </c>
      <c r="AK135">
        <v>127</v>
      </c>
    </row>
  </sheetData>
  <sortState xmlns:xlrd2="http://schemas.microsoft.com/office/spreadsheetml/2017/richdata2" ref="AL7:AL63">
    <sortCondition ref="AL7"/>
  </sortState>
  <mergeCells count="1">
    <mergeCell ref="A1:S1"/>
  </mergeCells>
  <pageMargins left="0.7" right="0.7" top="0.78740157499999996" bottom="0.78740157499999996" header="0.3" footer="0.3"/>
  <pageSetup paperSize="9" scale="48" fitToHeight="0" orientation="landscape" r:id="rId1"/>
  <headerFooter>
    <oddHeader>&amp;C&amp;A, &amp;D, &amp;T, &amp;F</oddHead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C84E9-EA28-497C-ABFF-BA25738470C3}">
  <sheetPr codeName="Tabelle22">
    <tabColor theme="7" tint="0.39997558519241921"/>
  </sheetPr>
  <dimension ref="A1:E526"/>
  <sheetViews>
    <sheetView topLeftCell="A406" zoomScaleNormal="100" workbookViewId="0">
      <selection activeCell="BI9" sqref="BI9"/>
    </sheetView>
  </sheetViews>
  <sheetFormatPr baseColWidth="10" defaultColWidth="11.453125" defaultRowHeight="12.5" x14ac:dyDescent="0.25"/>
  <cols>
    <col min="1" max="1" width="87.54296875" style="100" customWidth="1"/>
    <col min="2" max="2" width="91.54296875" customWidth="1"/>
    <col min="3" max="3" width="93.54296875" customWidth="1"/>
    <col min="4" max="4" width="1.54296875" customWidth="1"/>
  </cols>
  <sheetData>
    <row r="1" spans="1:3" ht="13.5" x14ac:dyDescent="0.25">
      <c r="A1" s="332" t="s">
        <v>588</v>
      </c>
      <c r="B1" s="41"/>
      <c r="C1" s="41"/>
    </row>
    <row r="2" spans="1:3" ht="13.5" x14ac:dyDescent="0.25">
      <c r="A2" s="333" t="s">
        <v>589</v>
      </c>
      <c r="B2" s="333" t="s">
        <v>590</v>
      </c>
      <c r="C2" s="333" t="s">
        <v>591</v>
      </c>
    </row>
    <row r="3" spans="1:3" s="335" customFormat="1" ht="25" x14ac:dyDescent="0.25">
      <c r="A3" s="412" t="s">
        <v>316</v>
      </c>
      <c r="B3" s="412" t="s">
        <v>970</v>
      </c>
      <c r="C3" s="415" t="s">
        <v>1661</v>
      </c>
    </row>
    <row r="4" spans="1:3" x14ac:dyDescent="0.25">
      <c r="A4" s="412" t="s">
        <v>560</v>
      </c>
      <c r="B4" s="412" t="s">
        <v>561</v>
      </c>
      <c r="C4" s="415" t="s">
        <v>562</v>
      </c>
    </row>
    <row r="5" spans="1:3" x14ac:dyDescent="0.25">
      <c r="A5" s="412" t="s">
        <v>559</v>
      </c>
      <c r="B5" s="412" t="s">
        <v>971</v>
      </c>
      <c r="C5" s="415" t="s">
        <v>601</v>
      </c>
    </row>
    <row r="6" spans="1:3" x14ac:dyDescent="0.25">
      <c r="A6" s="412" t="s">
        <v>932</v>
      </c>
      <c r="B6" s="412" t="s">
        <v>972</v>
      </c>
      <c r="C6" s="415" t="s">
        <v>1225</v>
      </c>
    </row>
    <row r="7" spans="1:3" ht="87.5" x14ac:dyDescent="0.25">
      <c r="A7" s="412" t="s">
        <v>1707</v>
      </c>
      <c r="B7" s="412" t="s">
        <v>1706</v>
      </c>
      <c r="C7" s="415" t="s">
        <v>1708</v>
      </c>
    </row>
    <row r="8" spans="1:3" ht="50" x14ac:dyDescent="0.25">
      <c r="A8" s="413" t="s">
        <v>1662</v>
      </c>
      <c r="B8" s="414" t="s">
        <v>1709</v>
      </c>
      <c r="C8" s="422" t="s">
        <v>1704</v>
      </c>
    </row>
    <row r="9" spans="1:3" ht="175.9" customHeight="1" x14ac:dyDescent="0.25">
      <c r="A9" s="414" t="s">
        <v>1710</v>
      </c>
      <c r="B9" s="414" t="s">
        <v>1663</v>
      </c>
      <c r="C9" s="422" t="s">
        <v>1711</v>
      </c>
    </row>
    <row r="10" spans="1:3" ht="137.5" x14ac:dyDescent="0.25">
      <c r="A10" s="414" t="s">
        <v>1712</v>
      </c>
      <c r="B10" s="414" t="s">
        <v>1584</v>
      </c>
      <c r="C10" s="422" t="s">
        <v>1705</v>
      </c>
    </row>
    <row r="11" spans="1:3" ht="409.4" customHeight="1" x14ac:dyDescent="0.25">
      <c r="A11" s="414" t="s">
        <v>1717</v>
      </c>
      <c r="B11" s="414" t="s">
        <v>1716</v>
      </c>
      <c r="C11" s="422" t="s">
        <v>1713</v>
      </c>
    </row>
    <row r="12" spans="1:3" x14ac:dyDescent="0.25">
      <c r="A12" s="23" t="s">
        <v>1624</v>
      </c>
      <c r="B12" s="41" t="s">
        <v>1625</v>
      </c>
      <c r="C12" s="41" t="s">
        <v>1626</v>
      </c>
    </row>
    <row r="13" spans="1:3" ht="25" x14ac:dyDescent="0.25">
      <c r="A13" s="96" t="s">
        <v>1714</v>
      </c>
      <c r="B13" s="96" t="s">
        <v>1715</v>
      </c>
      <c r="C13" s="96" t="s">
        <v>1718</v>
      </c>
    </row>
    <row r="14" spans="1:3" ht="62.5" x14ac:dyDescent="0.25">
      <c r="A14" s="96" t="s">
        <v>1635</v>
      </c>
      <c r="B14" s="96" t="s">
        <v>1636</v>
      </c>
      <c r="C14" s="96" t="s">
        <v>1719</v>
      </c>
    </row>
    <row r="15" spans="1:3" ht="37.5" x14ac:dyDescent="0.25">
      <c r="A15" s="96" t="s">
        <v>1720</v>
      </c>
      <c r="B15" s="96" t="s">
        <v>1721</v>
      </c>
      <c r="C15" s="96" t="s">
        <v>1722</v>
      </c>
    </row>
    <row r="16" spans="1:3" ht="75" x14ac:dyDescent="0.25">
      <c r="A16" s="96" t="s">
        <v>1723</v>
      </c>
      <c r="B16" s="96" t="s">
        <v>1724</v>
      </c>
      <c r="C16" s="96" t="s">
        <v>1725</v>
      </c>
    </row>
    <row r="17" spans="1:5" ht="87.5" x14ac:dyDescent="0.25">
      <c r="A17" s="96" t="s">
        <v>1726</v>
      </c>
      <c r="B17" s="96" t="s">
        <v>1727</v>
      </c>
      <c r="C17" s="96" t="s">
        <v>1728</v>
      </c>
    </row>
    <row r="18" spans="1:5" ht="37.5" x14ac:dyDescent="0.3">
      <c r="A18" s="434" t="s">
        <v>1609</v>
      </c>
      <c r="B18" s="434"/>
      <c r="C18" s="434" t="s">
        <v>1610</v>
      </c>
      <c r="E18" s="66" t="s">
        <v>1729</v>
      </c>
    </row>
    <row r="19" spans="1:5" x14ac:dyDescent="0.25">
      <c r="A19" s="41" t="s">
        <v>312</v>
      </c>
      <c r="B19" s="41" t="s">
        <v>973</v>
      </c>
      <c r="C19" s="41" t="s">
        <v>1226</v>
      </c>
    </row>
    <row r="20" spans="1:5" ht="280.14999999999998" customHeight="1" x14ac:dyDescent="0.25">
      <c r="A20" s="334" t="s">
        <v>1627</v>
      </c>
      <c r="B20" s="41" t="s">
        <v>1628</v>
      </c>
      <c r="C20" s="334" t="s">
        <v>1629</v>
      </c>
    </row>
    <row r="21" spans="1:5" ht="23.25" customHeight="1" x14ac:dyDescent="0.25">
      <c r="A21" s="334" t="s">
        <v>933</v>
      </c>
      <c r="B21" s="41" t="s">
        <v>974</v>
      </c>
      <c r="C21" s="334" t="s">
        <v>1226</v>
      </c>
    </row>
    <row r="22" spans="1:5" ht="375" customHeight="1" x14ac:dyDescent="0.25">
      <c r="A22" s="411" t="s">
        <v>1664</v>
      </c>
      <c r="B22" s="412" t="s">
        <v>1730</v>
      </c>
      <c r="C22" s="423" t="s">
        <v>1731</v>
      </c>
    </row>
    <row r="23" spans="1:5" x14ac:dyDescent="0.25">
      <c r="A23" s="41" t="s">
        <v>0</v>
      </c>
      <c r="B23" s="41" t="s">
        <v>975</v>
      </c>
      <c r="C23" s="41" t="s">
        <v>602</v>
      </c>
    </row>
    <row r="24" spans="1:5" x14ac:dyDescent="0.25">
      <c r="A24" s="41" t="s">
        <v>317</v>
      </c>
      <c r="B24" s="41" t="s">
        <v>976</v>
      </c>
      <c r="C24" s="41" t="s">
        <v>603</v>
      </c>
    </row>
    <row r="25" spans="1:5" x14ac:dyDescent="0.25">
      <c r="A25" s="41" t="s">
        <v>173</v>
      </c>
      <c r="B25" s="41" t="s">
        <v>977</v>
      </c>
      <c r="C25" s="41" t="s">
        <v>604</v>
      </c>
    </row>
    <row r="26" spans="1:5" x14ac:dyDescent="0.25">
      <c r="A26" s="41" t="s">
        <v>60</v>
      </c>
      <c r="B26" s="41" t="s">
        <v>978</v>
      </c>
      <c r="C26" s="41" t="s">
        <v>605</v>
      </c>
    </row>
    <row r="27" spans="1:5" x14ac:dyDescent="0.25">
      <c r="A27" s="41" t="s">
        <v>199</v>
      </c>
      <c r="B27" s="41" t="s">
        <v>979</v>
      </c>
      <c r="C27" s="41" t="s">
        <v>606</v>
      </c>
    </row>
    <row r="28" spans="1:5" x14ac:dyDescent="0.25">
      <c r="A28" s="41" t="s">
        <v>336</v>
      </c>
      <c r="B28" s="41" t="s">
        <v>980</v>
      </c>
      <c r="C28" s="41" t="s">
        <v>607</v>
      </c>
    </row>
    <row r="29" spans="1:5" x14ac:dyDescent="0.25">
      <c r="A29" s="41" t="s">
        <v>337</v>
      </c>
      <c r="B29" s="41" t="s">
        <v>981</v>
      </c>
      <c r="C29" s="41" t="s">
        <v>608</v>
      </c>
    </row>
    <row r="30" spans="1:5" x14ac:dyDescent="0.25">
      <c r="A30" s="41" t="s">
        <v>235</v>
      </c>
      <c r="B30" s="41" t="s">
        <v>982</v>
      </c>
      <c r="C30" s="41" t="s">
        <v>609</v>
      </c>
    </row>
    <row r="31" spans="1:5" x14ac:dyDescent="0.25">
      <c r="A31" s="41" t="s">
        <v>236</v>
      </c>
      <c r="B31" s="41" t="s">
        <v>983</v>
      </c>
      <c r="C31" s="41" t="s">
        <v>610</v>
      </c>
    </row>
    <row r="32" spans="1:5" x14ac:dyDescent="0.25">
      <c r="A32" s="41" t="s">
        <v>237</v>
      </c>
      <c r="B32" s="41" t="s">
        <v>984</v>
      </c>
      <c r="C32" s="41" t="s">
        <v>611</v>
      </c>
    </row>
    <row r="33" spans="1:3" x14ac:dyDescent="0.25">
      <c r="A33" s="41" t="s">
        <v>238</v>
      </c>
      <c r="B33" s="41" t="s">
        <v>985</v>
      </c>
      <c r="C33" s="41" t="s">
        <v>612</v>
      </c>
    </row>
    <row r="34" spans="1:3" x14ac:dyDescent="0.25">
      <c r="A34" s="41" t="s">
        <v>239</v>
      </c>
      <c r="B34" s="41" t="s">
        <v>986</v>
      </c>
      <c r="C34" s="41" t="s">
        <v>613</v>
      </c>
    </row>
    <row r="35" spans="1:3" x14ac:dyDescent="0.25">
      <c r="A35" s="41" t="s">
        <v>241</v>
      </c>
      <c r="B35" s="41" t="s">
        <v>987</v>
      </c>
      <c r="C35" s="41" t="s">
        <v>614</v>
      </c>
    </row>
    <row r="36" spans="1:3" x14ac:dyDescent="0.25">
      <c r="A36" s="41" t="s">
        <v>240</v>
      </c>
      <c r="B36" s="41" t="s">
        <v>988</v>
      </c>
      <c r="C36" s="41" t="s">
        <v>615</v>
      </c>
    </row>
    <row r="37" spans="1:3" x14ac:dyDescent="0.25">
      <c r="A37" s="41" t="s">
        <v>242</v>
      </c>
      <c r="B37" s="41" t="s">
        <v>989</v>
      </c>
      <c r="C37" s="41" t="s">
        <v>616</v>
      </c>
    </row>
    <row r="38" spans="1:3" ht="25" x14ac:dyDescent="0.25">
      <c r="A38" s="41" t="s">
        <v>301</v>
      </c>
      <c r="B38" s="41" t="s">
        <v>1732</v>
      </c>
      <c r="C38" s="41" t="s">
        <v>617</v>
      </c>
    </row>
    <row r="39" spans="1:3" x14ac:dyDescent="0.25">
      <c r="A39" s="41" t="s">
        <v>429</v>
      </c>
      <c r="B39" s="41" t="s">
        <v>990</v>
      </c>
      <c r="C39" s="41" t="s">
        <v>618</v>
      </c>
    </row>
    <row r="40" spans="1:3" x14ac:dyDescent="0.25">
      <c r="A40" s="41" t="s">
        <v>318</v>
      </c>
      <c r="B40" s="41" t="s">
        <v>991</v>
      </c>
      <c r="C40" s="41" t="s">
        <v>619</v>
      </c>
    </row>
    <row r="41" spans="1:3" x14ac:dyDescent="0.25">
      <c r="A41" s="41" t="s">
        <v>77</v>
      </c>
      <c r="B41" s="41" t="s">
        <v>992</v>
      </c>
      <c r="C41" s="41" t="s">
        <v>620</v>
      </c>
    </row>
    <row r="42" spans="1:3" ht="36" customHeight="1" x14ac:dyDescent="0.25">
      <c r="A42" s="41" t="s">
        <v>1630</v>
      </c>
      <c r="B42" s="41" t="s">
        <v>1631</v>
      </c>
      <c r="C42" s="41" t="s">
        <v>1632</v>
      </c>
    </row>
    <row r="43" spans="1:3" x14ac:dyDescent="0.25">
      <c r="A43" s="41" t="s">
        <v>302</v>
      </c>
      <c r="B43" s="41" t="s">
        <v>993</v>
      </c>
      <c r="C43" s="41" t="s">
        <v>621</v>
      </c>
    </row>
    <row r="44" spans="1:3" x14ac:dyDescent="0.25">
      <c r="A44" s="41" t="s">
        <v>152</v>
      </c>
      <c r="B44" s="41" t="s">
        <v>994</v>
      </c>
      <c r="C44" s="41" t="s">
        <v>622</v>
      </c>
    </row>
    <row r="45" spans="1:3" x14ac:dyDescent="0.25">
      <c r="A45" s="41" t="s">
        <v>153</v>
      </c>
      <c r="B45" s="41" t="s">
        <v>995</v>
      </c>
      <c r="C45" s="41" t="s">
        <v>623</v>
      </c>
    </row>
    <row r="46" spans="1:3" ht="25" x14ac:dyDescent="0.25">
      <c r="A46" s="41" t="s">
        <v>154</v>
      </c>
      <c r="B46" s="41" t="s">
        <v>996</v>
      </c>
      <c r="C46" s="41" t="s">
        <v>624</v>
      </c>
    </row>
    <row r="47" spans="1:3" x14ac:dyDescent="0.25">
      <c r="A47" s="41" t="s">
        <v>155</v>
      </c>
      <c r="B47" s="41" t="s">
        <v>997</v>
      </c>
      <c r="C47" s="41" t="s">
        <v>625</v>
      </c>
    </row>
    <row r="48" spans="1:3" x14ac:dyDescent="0.25">
      <c r="A48" s="41" t="s">
        <v>1733</v>
      </c>
      <c r="B48" s="41" t="s">
        <v>1734</v>
      </c>
      <c r="C48" s="41" t="s">
        <v>1735</v>
      </c>
    </row>
    <row r="49" spans="1:3" ht="37.5" x14ac:dyDescent="0.25">
      <c r="A49" s="41" t="s">
        <v>1738</v>
      </c>
      <c r="B49" s="41" t="s">
        <v>1736</v>
      </c>
      <c r="C49" s="41" t="s">
        <v>1737</v>
      </c>
    </row>
    <row r="50" spans="1:3" x14ac:dyDescent="0.25">
      <c r="A50" s="41" t="s">
        <v>110</v>
      </c>
      <c r="B50" s="41" t="s">
        <v>998</v>
      </c>
      <c r="C50" s="41" t="s">
        <v>626</v>
      </c>
    </row>
    <row r="51" spans="1:3" x14ac:dyDescent="0.25">
      <c r="A51" s="41" t="s">
        <v>111</v>
      </c>
      <c r="B51" s="41" t="s">
        <v>999</v>
      </c>
      <c r="C51" s="41" t="s">
        <v>627</v>
      </c>
    </row>
    <row r="52" spans="1:3" ht="25" x14ac:dyDescent="0.25">
      <c r="A52" s="41" t="s">
        <v>112</v>
      </c>
      <c r="B52" s="41" t="s">
        <v>1000</v>
      </c>
      <c r="C52" s="41" t="s">
        <v>628</v>
      </c>
    </row>
    <row r="53" spans="1:3" x14ac:dyDescent="0.25">
      <c r="A53" s="41" t="s">
        <v>113</v>
      </c>
      <c r="B53" s="41" t="s">
        <v>1001</v>
      </c>
      <c r="C53" s="41" t="s">
        <v>629</v>
      </c>
    </row>
    <row r="54" spans="1:3" x14ac:dyDescent="0.25">
      <c r="A54" s="41" t="s">
        <v>114</v>
      </c>
      <c r="B54" s="41" t="s">
        <v>1002</v>
      </c>
      <c r="C54" s="41" t="s">
        <v>630</v>
      </c>
    </row>
    <row r="55" spans="1:3" x14ac:dyDescent="0.25">
      <c r="A55" s="41" t="s">
        <v>109</v>
      </c>
      <c r="B55" s="41" t="s">
        <v>1003</v>
      </c>
      <c r="C55" s="41" t="s">
        <v>631</v>
      </c>
    </row>
    <row r="56" spans="1:3" x14ac:dyDescent="0.25">
      <c r="A56" s="41" t="s">
        <v>62</v>
      </c>
      <c r="B56" s="41" t="s">
        <v>1004</v>
      </c>
      <c r="C56" s="41" t="s">
        <v>632</v>
      </c>
    </row>
    <row r="57" spans="1:3" x14ac:dyDescent="0.25">
      <c r="A57" s="41" t="s">
        <v>63</v>
      </c>
      <c r="B57" s="41" t="s">
        <v>1005</v>
      </c>
      <c r="C57" s="41" t="s">
        <v>633</v>
      </c>
    </row>
    <row r="58" spans="1:3" x14ac:dyDescent="0.25">
      <c r="A58" s="41" t="s">
        <v>64</v>
      </c>
      <c r="B58" s="41" t="s">
        <v>1006</v>
      </c>
      <c r="C58" s="41" t="s">
        <v>634</v>
      </c>
    </row>
    <row r="59" spans="1:3" x14ac:dyDescent="0.25">
      <c r="A59" s="41" t="s">
        <v>64</v>
      </c>
      <c r="B59" s="41" t="s">
        <v>1006</v>
      </c>
      <c r="C59" s="41" t="s">
        <v>634</v>
      </c>
    </row>
    <row r="60" spans="1:3" x14ac:dyDescent="0.25">
      <c r="A60" s="41" t="s">
        <v>144</v>
      </c>
      <c r="B60" s="41" t="s">
        <v>1007</v>
      </c>
      <c r="C60" s="41" t="s">
        <v>635</v>
      </c>
    </row>
    <row r="61" spans="1:3" x14ac:dyDescent="0.25">
      <c r="A61" s="41" t="s">
        <v>380</v>
      </c>
      <c r="B61" s="41" t="s">
        <v>380</v>
      </c>
      <c r="C61" s="41" t="s">
        <v>636</v>
      </c>
    </row>
    <row r="62" spans="1:3" s="335" customFormat="1" x14ac:dyDescent="0.25">
      <c r="A62" s="412" t="s">
        <v>1</v>
      </c>
      <c r="B62" s="412" t="s">
        <v>1008</v>
      </c>
      <c r="C62" s="415" t="s">
        <v>637</v>
      </c>
    </row>
    <row r="63" spans="1:3" x14ac:dyDescent="0.25">
      <c r="A63" s="41" t="s">
        <v>150</v>
      </c>
      <c r="B63" s="41" t="s">
        <v>1009</v>
      </c>
      <c r="C63" s="41" t="s">
        <v>638</v>
      </c>
    </row>
    <row r="64" spans="1:3" x14ac:dyDescent="0.25">
      <c r="A64" s="41" t="s">
        <v>173</v>
      </c>
      <c r="B64" s="41" t="s">
        <v>977</v>
      </c>
      <c r="C64" s="41" t="s">
        <v>604</v>
      </c>
    </row>
    <row r="65" spans="1:3" x14ac:dyDescent="0.25">
      <c r="A65" s="41" t="s">
        <v>370</v>
      </c>
      <c r="B65" s="41" t="s">
        <v>1010</v>
      </c>
      <c r="C65" s="41" t="s">
        <v>639</v>
      </c>
    </row>
    <row r="66" spans="1:3" x14ac:dyDescent="0.25">
      <c r="A66" s="41" t="s">
        <v>53</v>
      </c>
      <c r="B66" s="41" t="s">
        <v>1011</v>
      </c>
      <c r="C66" s="41" t="s">
        <v>640</v>
      </c>
    </row>
    <row r="67" spans="1:3" x14ac:dyDescent="0.25">
      <c r="A67" s="41" t="s">
        <v>124</v>
      </c>
      <c r="B67" s="41" t="s">
        <v>1012</v>
      </c>
      <c r="C67" s="41" t="s">
        <v>641</v>
      </c>
    </row>
    <row r="68" spans="1:3" x14ac:dyDescent="0.25">
      <c r="A68" s="41" t="s">
        <v>51</v>
      </c>
      <c r="B68" s="41" t="s">
        <v>642</v>
      </c>
      <c r="C68" s="41" t="s">
        <v>642</v>
      </c>
    </row>
    <row r="69" spans="1:3" x14ac:dyDescent="0.25">
      <c r="A69" s="41" t="s">
        <v>52</v>
      </c>
      <c r="B69" s="41" t="s">
        <v>1013</v>
      </c>
      <c r="C69" s="41" t="s">
        <v>643</v>
      </c>
    </row>
    <row r="70" spans="1:3" x14ac:dyDescent="0.25">
      <c r="A70" s="41" t="s">
        <v>351</v>
      </c>
      <c r="B70" s="41" t="s">
        <v>1014</v>
      </c>
      <c r="C70" s="41" t="s">
        <v>644</v>
      </c>
    </row>
    <row r="71" spans="1:3" x14ac:dyDescent="0.25">
      <c r="A71" s="41" t="s">
        <v>56</v>
      </c>
      <c r="B71" s="41" t="s">
        <v>1015</v>
      </c>
      <c r="C71" s="41" t="s">
        <v>640</v>
      </c>
    </row>
    <row r="72" spans="1:3" x14ac:dyDescent="0.25">
      <c r="A72" s="41" t="s">
        <v>57</v>
      </c>
      <c r="B72" s="41" t="s">
        <v>1011</v>
      </c>
      <c r="C72" s="41" t="s">
        <v>645</v>
      </c>
    </row>
    <row r="73" spans="1:3" x14ac:dyDescent="0.25">
      <c r="A73" s="41" t="s">
        <v>203</v>
      </c>
      <c r="B73" s="41" t="s">
        <v>1016</v>
      </c>
      <c r="C73" s="41" t="s">
        <v>646</v>
      </c>
    </row>
    <row r="74" spans="1:3" x14ac:dyDescent="0.25">
      <c r="A74" s="41" t="s">
        <v>54</v>
      </c>
      <c r="B74" s="41" t="s">
        <v>1017</v>
      </c>
      <c r="C74" s="41" t="s">
        <v>647</v>
      </c>
    </row>
    <row r="75" spans="1:3" x14ac:dyDescent="0.25">
      <c r="A75" s="41" t="s">
        <v>206</v>
      </c>
      <c r="B75" s="41" t="s">
        <v>1018</v>
      </c>
      <c r="C75" s="41" t="s">
        <v>648</v>
      </c>
    </row>
    <row r="76" spans="1:3" x14ac:dyDescent="0.25">
      <c r="A76" s="41" t="s">
        <v>207</v>
      </c>
      <c r="B76" s="41" t="s">
        <v>1019</v>
      </c>
      <c r="C76" s="41" t="s">
        <v>649</v>
      </c>
    </row>
    <row r="77" spans="1:3" x14ac:dyDescent="0.25">
      <c r="A77" s="41" t="s">
        <v>55</v>
      </c>
      <c r="B77" s="41" t="s">
        <v>1020</v>
      </c>
      <c r="C77" s="41" t="s">
        <v>650</v>
      </c>
    </row>
    <row r="78" spans="1:3" x14ac:dyDescent="0.25">
      <c r="A78" s="41" t="s">
        <v>208</v>
      </c>
      <c r="B78" s="41" t="s">
        <v>1021</v>
      </c>
      <c r="C78" s="41" t="s">
        <v>651</v>
      </c>
    </row>
    <row r="79" spans="1:3" x14ac:dyDescent="0.25">
      <c r="A79" s="41" t="s">
        <v>209</v>
      </c>
      <c r="B79" s="41" t="s">
        <v>1022</v>
      </c>
      <c r="C79" s="41" t="s">
        <v>652</v>
      </c>
    </row>
    <row r="80" spans="1:3" x14ac:dyDescent="0.25">
      <c r="A80" s="41" t="s">
        <v>124</v>
      </c>
      <c r="B80" s="41" t="s">
        <v>1012</v>
      </c>
      <c r="C80" s="41" t="s">
        <v>641</v>
      </c>
    </row>
    <row r="81" spans="1:3" x14ac:dyDescent="0.25">
      <c r="A81" s="41" t="s">
        <v>51</v>
      </c>
      <c r="B81" s="41" t="s">
        <v>642</v>
      </c>
      <c r="C81" s="41" t="s">
        <v>642</v>
      </c>
    </row>
    <row r="82" spans="1:3" x14ac:dyDescent="0.25">
      <c r="A82" s="41" t="s">
        <v>430</v>
      </c>
      <c r="B82" s="41" t="s">
        <v>1023</v>
      </c>
      <c r="C82" s="41" t="s">
        <v>653</v>
      </c>
    </row>
    <row r="83" spans="1:3" x14ac:dyDescent="0.25">
      <c r="A83" s="41" t="s">
        <v>431</v>
      </c>
      <c r="B83" s="41" t="s">
        <v>1024</v>
      </c>
      <c r="C83" s="41" t="s">
        <v>654</v>
      </c>
    </row>
    <row r="84" spans="1:3" x14ac:dyDescent="0.25">
      <c r="A84" s="41" t="s">
        <v>432</v>
      </c>
      <c r="B84" s="41" t="s">
        <v>432</v>
      </c>
      <c r="C84" s="41" t="s">
        <v>655</v>
      </c>
    </row>
    <row r="85" spans="1:3" x14ac:dyDescent="0.25">
      <c r="A85" s="41" t="s">
        <v>349</v>
      </c>
      <c r="B85" s="41" t="s">
        <v>1025</v>
      </c>
      <c r="C85" s="41" t="s">
        <v>656</v>
      </c>
    </row>
    <row r="86" spans="1:3" x14ac:dyDescent="0.25">
      <c r="A86" s="41" t="s">
        <v>350</v>
      </c>
      <c r="B86" s="41" t="s">
        <v>1026</v>
      </c>
      <c r="C86" s="41" t="s">
        <v>657</v>
      </c>
    </row>
    <row r="87" spans="1:3" x14ac:dyDescent="0.25">
      <c r="A87" s="41" t="s">
        <v>53</v>
      </c>
      <c r="B87" s="41" t="s">
        <v>1011</v>
      </c>
      <c r="C87" s="41" t="s">
        <v>640</v>
      </c>
    </row>
    <row r="88" spans="1:3" x14ac:dyDescent="0.25">
      <c r="A88" s="41" t="s">
        <v>124</v>
      </c>
      <c r="B88" s="41" t="s">
        <v>1012</v>
      </c>
      <c r="C88" s="41" t="s">
        <v>641</v>
      </c>
    </row>
    <row r="89" spans="1:3" x14ac:dyDescent="0.25">
      <c r="A89" s="41" t="s">
        <v>51</v>
      </c>
      <c r="B89" s="41" t="s">
        <v>642</v>
      </c>
      <c r="C89" s="41" t="s">
        <v>642</v>
      </c>
    </row>
    <row r="90" spans="1:3" x14ac:dyDescent="0.25">
      <c r="A90" s="41" t="s">
        <v>52</v>
      </c>
      <c r="B90" s="41" t="s">
        <v>1013</v>
      </c>
      <c r="C90" s="41" t="s">
        <v>643</v>
      </c>
    </row>
    <row r="91" spans="1:3" x14ac:dyDescent="0.25">
      <c r="A91" s="41" t="s">
        <v>352</v>
      </c>
      <c r="B91" s="41" t="s">
        <v>1583</v>
      </c>
      <c r="C91" s="41" t="s">
        <v>658</v>
      </c>
    </row>
    <row r="92" spans="1:3" x14ac:dyDescent="0.25">
      <c r="A92" s="41" t="s">
        <v>56</v>
      </c>
      <c r="B92" s="41" t="s">
        <v>1015</v>
      </c>
      <c r="C92" s="41" t="s">
        <v>640</v>
      </c>
    </row>
    <row r="93" spans="1:3" x14ac:dyDescent="0.25">
      <c r="A93" s="41" t="s">
        <v>57</v>
      </c>
      <c r="B93" s="41" t="s">
        <v>1011</v>
      </c>
      <c r="C93" s="41" t="s">
        <v>645</v>
      </c>
    </row>
    <row r="94" spans="1:3" x14ac:dyDescent="0.25">
      <c r="A94" s="41" t="s">
        <v>203</v>
      </c>
      <c r="B94" s="41" t="s">
        <v>1016</v>
      </c>
      <c r="C94" s="41" t="s">
        <v>646</v>
      </c>
    </row>
    <row r="95" spans="1:3" x14ac:dyDescent="0.25">
      <c r="A95" s="41" t="s">
        <v>54</v>
      </c>
      <c r="B95" s="41" t="s">
        <v>1017</v>
      </c>
      <c r="C95" s="41" t="s">
        <v>647</v>
      </c>
    </row>
    <row r="96" spans="1:3" x14ac:dyDescent="0.25">
      <c r="A96" s="41" t="s">
        <v>206</v>
      </c>
      <c r="B96" s="41" t="s">
        <v>1018</v>
      </c>
      <c r="C96" s="41" t="s">
        <v>648</v>
      </c>
    </row>
    <row r="97" spans="1:3" x14ac:dyDescent="0.25">
      <c r="A97" s="41" t="s">
        <v>207</v>
      </c>
      <c r="B97" s="41" t="s">
        <v>1019</v>
      </c>
      <c r="C97" s="41" t="s">
        <v>649</v>
      </c>
    </row>
    <row r="98" spans="1:3" x14ac:dyDescent="0.25">
      <c r="A98" s="41" t="s">
        <v>55</v>
      </c>
      <c r="B98" s="41" t="s">
        <v>1020</v>
      </c>
      <c r="C98" s="41" t="s">
        <v>650</v>
      </c>
    </row>
    <row r="99" spans="1:3" s="335" customFormat="1" x14ac:dyDescent="0.25">
      <c r="A99" s="412" t="s">
        <v>60</v>
      </c>
      <c r="B99" s="412" t="s">
        <v>978</v>
      </c>
      <c r="C99" s="415" t="s">
        <v>1665</v>
      </c>
    </row>
    <row r="100" spans="1:3" ht="310.5" customHeight="1" x14ac:dyDescent="0.25">
      <c r="A100" s="41" t="s">
        <v>592</v>
      </c>
      <c r="B100" s="41" t="s">
        <v>1585</v>
      </c>
      <c r="C100" s="41" t="s">
        <v>659</v>
      </c>
    </row>
    <row r="101" spans="1:3" ht="37.5" x14ac:dyDescent="0.25">
      <c r="A101" s="41" t="s">
        <v>593</v>
      </c>
      <c r="B101" s="41" t="s">
        <v>1027</v>
      </c>
      <c r="C101" s="41" t="s">
        <v>660</v>
      </c>
    </row>
    <row r="102" spans="1:3" ht="75" x14ac:dyDescent="0.25">
      <c r="A102" s="41" t="s">
        <v>594</v>
      </c>
      <c r="B102" s="41" t="s">
        <v>1586</v>
      </c>
      <c r="C102" s="41" t="s">
        <v>661</v>
      </c>
    </row>
    <row r="103" spans="1:3" ht="50" x14ac:dyDescent="0.25">
      <c r="A103" s="41" t="s">
        <v>595</v>
      </c>
      <c r="B103" s="41" t="s">
        <v>1028</v>
      </c>
      <c r="C103" s="41" t="s">
        <v>662</v>
      </c>
    </row>
    <row r="104" spans="1:3" ht="25" x14ac:dyDescent="0.25">
      <c r="A104" s="41" t="s">
        <v>300</v>
      </c>
      <c r="B104" s="41" t="s">
        <v>1029</v>
      </c>
      <c r="C104" s="41" t="s">
        <v>663</v>
      </c>
    </row>
    <row r="105" spans="1:3" x14ac:dyDescent="0.25">
      <c r="A105" s="41" t="s">
        <v>305</v>
      </c>
      <c r="B105" s="41" t="s">
        <v>1030</v>
      </c>
      <c r="C105" s="41" t="s">
        <v>664</v>
      </c>
    </row>
    <row r="106" spans="1:3" x14ac:dyDescent="0.25">
      <c r="A106" s="41" t="s">
        <v>304</v>
      </c>
      <c r="B106" s="41" t="s">
        <v>1031</v>
      </c>
      <c r="C106" s="41" t="s">
        <v>665</v>
      </c>
    </row>
    <row r="107" spans="1:3" x14ac:dyDescent="0.25">
      <c r="A107" s="41" t="s">
        <v>319</v>
      </c>
      <c r="B107" s="41" t="s">
        <v>1032</v>
      </c>
      <c r="C107" s="41" t="s">
        <v>666</v>
      </c>
    </row>
    <row r="108" spans="1:3" x14ac:dyDescent="0.25">
      <c r="A108" s="41" t="s">
        <v>53</v>
      </c>
      <c r="B108" s="41" t="s">
        <v>1011</v>
      </c>
      <c r="C108" s="41" t="s">
        <v>640</v>
      </c>
    </row>
    <row r="109" spans="1:3" x14ac:dyDescent="0.25">
      <c r="A109" s="41" t="s">
        <v>52</v>
      </c>
      <c r="B109" s="41" t="s">
        <v>1033</v>
      </c>
      <c r="C109" s="41" t="s">
        <v>643</v>
      </c>
    </row>
    <row r="110" spans="1:3" x14ac:dyDescent="0.25">
      <c r="A110" s="41" t="s">
        <v>90</v>
      </c>
      <c r="B110" s="41" t="s">
        <v>1034</v>
      </c>
      <c r="C110" s="41" t="s">
        <v>667</v>
      </c>
    </row>
    <row r="111" spans="1:3" x14ac:dyDescent="0.25">
      <c r="A111" s="41" t="s">
        <v>156</v>
      </c>
      <c r="B111" s="41" t="s">
        <v>1035</v>
      </c>
      <c r="C111" s="41" t="s">
        <v>668</v>
      </c>
    </row>
    <row r="112" spans="1:3" x14ac:dyDescent="0.25">
      <c r="A112" s="41" t="s">
        <v>135</v>
      </c>
      <c r="B112" s="41" t="s">
        <v>1036</v>
      </c>
      <c r="C112" s="41" t="s">
        <v>669</v>
      </c>
    </row>
    <row r="113" spans="1:3" x14ac:dyDescent="0.25">
      <c r="A113" s="41" t="s">
        <v>157</v>
      </c>
      <c r="B113" s="41" t="s">
        <v>1037</v>
      </c>
      <c r="C113" s="41" t="s">
        <v>670</v>
      </c>
    </row>
    <row r="114" spans="1:3" x14ac:dyDescent="0.25">
      <c r="A114" s="41" t="s">
        <v>89</v>
      </c>
      <c r="B114" s="41" t="s">
        <v>1038</v>
      </c>
      <c r="C114" s="41" t="s">
        <v>671</v>
      </c>
    </row>
    <row r="115" spans="1:3" x14ac:dyDescent="0.25">
      <c r="A115" s="41" t="s">
        <v>91</v>
      </c>
      <c r="B115" s="41" t="s">
        <v>1039</v>
      </c>
      <c r="C115" s="41" t="s">
        <v>203</v>
      </c>
    </row>
    <row r="116" spans="1:3" x14ac:dyDescent="0.25">
      <c r="A116" s="41" t="s">
        <v>65</v>
      </c>
      <c r="B116" s="41" t="s">
        <v>1040</v>
      </c>
      <c r="C116" s="41" t="s">
        <v>672</v>
      </c>
    </row>
    <row r="117" spans="1:3" x14ac:dyDescent="0.25">
      <c r="A117" s="41" t="s">
        <v>340</v>
      </c>
      <c r="B117" s="41" t="s">
        <v>1041</v>
      </c>
      <c r="C117" s="41" t="s">
        <v>673</v>
      </c>
    </row>
    <row r="118" spans="1:3" x14ac:dyDescent="0.25">
      <c r="A118" s="41" t="s">
        <v>66</v>
      </c>
      <c r="B118" s="41" t="s">
        <v>1042</v>
      </c>
      <c r="C118" s="41" t="s">
        <v>674</v>
      </c>
    </row>
    <row r="119" spans="1:3" s="335" customFormat="1" x14ac:dyDescent="0.25">
      <c r="A119" s="412" t="s">
        <v>199</v>
      </c>
      <c r="B119" s="412" t="s">
        <v>979</v>
      </c>
      <c r="C119" s="415" t="s">
        <v>606</v>
      </c>
    </row>
    <row r="120" spans="1:3" ht="25" x14ac:dyDescent="0.25">
      <c r="A120" s="41" t="s">
        <v>101</v>
      </c>
      <c r="B120" s="41" t="s">
        <v>1043</v>
      </c>
      <c r="C120" s="41" t="s">
        <v>675</v>
      </c>
    </row>
    <row r="121" spans="1:3" ht="62.5" x14ac:dyDescent="0.25">
      <c r="A121" s="41" t="s">
        <v>145</v>
      </c>
      <c r="B121" s="41" t="s">
        <v>1044</v>
      </c>
      <c r="C121" s="41" t="s">
        <v>1739</v>
      </c>
    </row>
    <row r="122" spans="1:3" ht="37.5" x14ac:dyDescent="0.25">
      <c r="A122" s="41" t="s">
        <v>384</v>
      </c>
      <c r="B122" s="41" t="s">
        <v>1045</v>
      </c>
      <c r="C122" s="41" t="s">
        <v>676</v>
      </c>
    </row>
    <row r="123" spans="1:3" ht="37.5" x14ac:dyDescent="0.25">
      <c r="A123" s="41" t="s">
        <v>348</v>
      </c>
      <c r="B123" s="41" t="s">
        <v>1046</v>
      </c>
      <c r="C123" s="41" t="s">
        <v>677</v>
      </c>
    </row>
    <row r="124" spans="1:3" x14ac:dyDescent="0.25">
      <c r="A124" s="41" t="s">
        <v>229</v>
      </c>
      <c r="B124" s="41" t="s">
        <v>1047</v>
      </c>
      <c r="C124" s="41" t="s">
        <v>678</v>
      </c>
    </row>
    <row r="125" spans="1:3" x14ac:dyDescent="0.25">
      <c r="A125" s="41" t="s">
        <v>59</v>
      </c>
      <c r="B125" s="41" t="s">
        <v>1048</v>
      </c>
      <c r="C125" s="41" t="s">
        <v>679</v>
      </c>
    </row>
    <row r="126" spans="1:3" x14ac:dyDescent="0.25">
      <c r="A126" s="41" t="s">
        <v>423</v>
      </c>
      <c r="B126" s="41" t="s">
        <v>1049</v>
      </c>
      <c r="C126" s="41" t="s">
        <v>680</v>
      </c>
    </row>
    <row r="127" spans="1:3" x14ac:dyDescent="0.25">
      <c r="A127" s="41" t="s">
        <v>212</v>
      </c>
      <c r="B127" s="41" t="s">
        <v>1050</v>
      </c>
      <c r="C127" s="41" t="s">
        <v>681</v>
      </c>
    </row>
    <row r="128" spans="1:3" ht="25" x14ac:dyDescent="0.25">
      <c r="A128" s="41" t="s">
        <v>596</v>
      </c>
      <c r="B128" s="41" t="s">
        <v>1051</v>
      </c>
      <c r="C128" s="41" t="s">
        <v>682</v>
      </c>
    </row>
    <row r="129" spans="1:3" x14ac:dyDescent="0.25">
      <c r="A129" s="41" t="s">
        <v>211</v>
      </c>
      <c r="B129" s="41" t="s">
        <v>1052</v>
      </c>
      <c r="C129" s="41" t="s">
        <v>683</v>
      </c>
    </row>
    <row r="130" spans="1:3" x14ac:dyDescent="0.25">
      <c r="A130" s="41" t="s">
        <v>210</v>
      </c>
      <c r="B130" s="41" t="s">
        <v>1053</v>
      </c>
      <c r="C130" s="41" t="s">
        <v>637</v>
      </c>
    </row>
    <row r="131" spans="1:3" x14ac:dyDescent="0.25">
      <c r="A131" s="41" t="s">
        <v>174</v>
      </c>
      <c r="B131" s="41" t="s">
        <v>1054</v>
      </c>
      <c r="C131" s="415" t="s">
        <v>1666</v>
      </c>
    </row>
    <row r="132" spans="1:3" x14ac:dyDescent="0.25">
      <c r="A132" s="41" t="s">
        <v>211</v>
      </c>
      <c r="B132" s="41" t="s">
        <v>1055</v>
      </c>
      <c r="C132" s="41" t="s">
        <v>683</v>
      </c>
    </row>
    <row r="133" spans="1:3" x14ac:dyDescent="0.25">
      <c r="A133" s="41" t="s">
        <v>190</v>
      </c>
      <c r="B133" s="41" t="s">
        <v>1056</v>
      </c>
      <c r="C133" s="41" t="s">
        <v>685</v>
      </c>
    </row>
    <row r="134" spans="1:3" x14ac:dyDescent="0.25">
      <c r="A134" s="41" t="s">
        <v>188</v>
      </c>
      <c r="B134" s="41" t="s">
        <v>1057</v>
      </c>
      <c r="C134" s="41" t="s">
        <v>686</v>
      </c>
    </row>
    <row r="135" spans="1:3" x14ac:dyDescent="0.25">
      <c r="A135" s="41" t="s">
        <v>189</v>
      </c>
      <c r="B135" s="41" t="s">
        <v>1058</v>
      </c>
      <c r="C135" s="41" t="s">
        <v>687</v>
      </c>
    </row>
    <row r="136" spans="1:3" x14ac:dyDescent="0.25">
      <c r="A136" s="41" t="s">
        <v>556</v>
      </c>
      <c r="B136" s="41" t="s">
        <v>1059</v>
      </c>
      <c r="C136" s="41" t="s">
        <v>688</v>
      </c>
    </row>
    <row r="137" spans="1:3" x14ac:dyDescent="0.25">
      <c r="A137" s="41" t="s">
        <v>176</v>
      </c>
      <c r="B137" s="41" t="s">
        <v>1060</v>
      </c>
      <c r="C137" s="41" t="s">
        <v>689</v>
      </c>
    </row>
    <row r="138" spans="1:3" x14ac:dyDescent="0.25">
      <c r="A138" s="41" t="s">
        <v>177</v>
      </c>
      <c r="B138" s="41" t="s">
        <v>1061</v>
      </c>
      <c r="C138" s="41" t="s">
        <v>690</v>
      </c>
    </row>
    <row r="139" spans="1:3" x14ac:dyDescent="0.25">
      <c r="A139" s="41" t="s">
        <v>190</v>
      </c>
      <c r="B139" s="41" t="s">
        <v>1056</v>
      </c>
      <c r="C139" s="41" t="s">
        <v>685</v>
      </c>
    </row>
    <row r="140" spans="1:3" x14ac:dyDescent="0.25">
      <c r="A140" s="41" t="s">
        <v>60</v>
      </c>
      <c r="B140" s="41" t="s">
        <v>978</v>
      </c>
      <c r="C140" s="41" t="s">
        <v>605</v>
      </c>
    </row>
    <row r="141" spans="1:3" x14ac:dyDescent="0.25">
      <c r="A141" s="41" t="s">
        <v>426</v>
      </c>
      <c r="B141" s="41" t="s">
        <v>1062</v>
      </c>
      <c r="C141" s="41" t="s">
        <v>691</v>
      </c>
    </row>
    <row r="142" spans="1:3" x14ac:dyDescent="0.25">
      <c r="A142" s="41" t="s">
        <v>381</v>
      </c>
      <c r="B142" s="41" t="s">
        <v>1063</v>
      </c>
      <c r="C142" s="41" t="s">
        <v>692</v>
      </c>
    </row>
    <row r="143" spans="1:3" ht="25" x14ac:dyDescent="0.25">
      <c r="A143" s="41" t="s">
        <v>137</v>
      </c>
      <c r="B143" s="41" t="s">
        <v>1064</v>
      </c>
      <c r="C143" s="41" t="s">
        <v>693</v>
      </c>
    </row>
    <row r="144" spans="1:3" ht="25" x14ac:dyDescent="0.25">
      <c r="A144" s="41" t="s">
        <v>387</v>
      </c>
      <c r="B144" s="41" t="s">
        <v>1065</v>
      </c>
      <c r="C144" s="41" t="s">
        <v>694</v>
      </c>
    </row>
    <row r="145" spans="1:3" x14ac:dyDescent="0.25">
      <c r="A145" s="41" t="s">
        <v>126</v>
      </c>
      <c r="B145" s="41" t="s">
        <v>1066</v>
      </c>
      <c r="C145" s="41" t="s">
        <v>695</v>
      </c>
    </row>
    <row r="146" spans="1:3" x14ac:dyDescent="0.25">
      <c r="A146" s="41" t="s">
        <v>213</v>
      </c>
      <c r="B146" s="41" t="s">
        <v>1067</v>
      </c>
      <c r="C146" s="41" t="s">
        <v>696</v>
      </c>
    </row>
    <row r="147" spans="1:3" x14ac:dyDescent="0.25">
      <c r="A147" s="41" t="s">
        <v>214</v>
      </c>
      <c r="B147" s="41" t="s">
        <v>1068</v>
      </c>
      <c r="C147" s="41" t="s">
        <v>697</v>
      </c>
    </row>
    <row r="148" spans="1:3" x14ac:dyDescent="0.25">
      <c r="A148" s="41" t="s">
        <v>215</v>
      </c>
      <c r="B148" s="41" t="s">
        <v>1069</v>
      </c>
      <c r="C148" s="41" t="s">
        <v>698</v>
      </c>
    </row>
    <row r="149" spans="1:3" x14ac:dyDescent="0.25">
      <c r="A149" s="41" t="s">
        <v>215</v>
      </c>
      <c r="B149" s="41" t="s">
        <v>1069</v>
      </c>
      <c r="C149" s="41" t="s">
        <v>698</v>
      </c>
    </row>
    <row r="150" spans="1:3" x14ac:dyDescent="0.25">
      <c r="A150" s="41" t="s">
        <v>213</v>
      </c>
      <c r="B150" s="41" t="s">
        <v>1067</v>
      </c>
      <c r="C150" s="41" t="s">
        <v>696</v>
      </c>
    </row>
    <row r="151" spans="1:3" x14ac:dyDescent="0.25">
      <c r="A151" s="41" t="s">
        <v>220</v>
      </c>
      <c r="B151" s="41" t="s">
        <v>1070</v>
      </c>
      <c r="C151" s="41" t="s">
        <v>699</v>
      </c>
    </row>
    <row r="152" spans="1:3" x14ac:dyDescent="0.25">
      <c r="A152" s="41" t="s">
        <v>363</v>
      </c>
      <c r="B152" s="41" t="s">
        <v>1071</v>
      </c>
      <c r="C152" s="41" t="s">
        <v>700</v>
      </c>
    </row>
    <row r="153" spans="1:3" x14ac:dyDescent="0.25">
      <c r="A153" s="41" t="s">
        <v>221</v>
      </c>
      <c r="B153" s="41" t="s">
        <v>1072</v>
      </c>
      <c r="C153" s="41" t="s">
        <v>701</v>
      </c>
    </row>
    <row r="154" spans="1:3" ht="25" x14ac:dyDescent="0.25">
      <c r="A154" s="41" t="s">
        <v>223</v>
      </c>
      <c r="B154" s="41" t="s">
        <v>1073</v>
      </c>
      <c r="C154" s="41" t="s">
        <v>702</v>
      </c>
    </row>
    <row r="155" spans="1:3" ht="25" x14ac:dyDescent="0.25">
      <c r="A155" s="41" t="s">
        <v>224</v>
      </c>
      <c r="B155" s="41" t="s">
        <v>1074</v>
      </c>
      <c r="C155" s="41" t="s">
        <v>703</v>
      </c>
    </row>
    <row r="156" spans="1:3" ht="37.5" x14ac:dyDescent="0.25">
      <c r="A156" s="41" t="s">
        <v>225</v>
      </c>
      <c r="B156" s="41" t="s">
        <v>1075</v>
      </c>
      <c r="C156" s="41" t="s">
        <v>704</v>
      </c>
    </row>
    <row r="157" spans="1:3" x14ac:dyDescent="0.25">
      <c r="A157" s="41" t="s">
        <v>136</v>
      </c>
      <c r="B157" s="41" t="s">
        <v>1076</v>
      </c>
      <c r="C157" s="41" t="s">
        <v>705</v>
      </c>
    </row>
    <row r="158" spans="1:3" x14ac:dyDescent="0.25">
      <c r="A158" s="41" t="s">
        <v>61</v>
      </c>
      <c r="B158" s="41" t="s">
        <v>1077</v>
      </c>
      <c r="C158" s="41" t="s">
        <v>706</v>
      </c>
    </row>
    <row r="159" spans="1:3" x14ac:dyDescent="0.25">
      <c r="A159" s="41" t="s">
        <v>127</v>
      </c>
      <c r="B159" s="41" t="s">
        <v>1078</v>
      </c>
      <c r="C159" s="41" t="s">
        <v>707</v>
      </c>
    </row>
    <row r="160" spans="1:3" x14ac:dyDescent="0.25">
      <c r="A160" s="41" t="s">
        <v>128</v>
      </c>
      <c r="B160" s="41" t="s">
        <v>1079</v>
      </c>
      <c r="C160" s="41" t="s">
        <v>708</v>
      </c>
    </row>
    <row r="161" spans="1:3" ht="25" x14ac:dyDescent="0.25">
      <c r="A161" s="41" t="s">
        <v>1637</v>
      </c>
      <c r="B161" s="41" t="s">
        <v>1638</v>
      </c>
      <c r="C161" s="41" t="s">
        <v>1639</v>
      </c>
    </row>
    <row r="162" spans="1:3" x14ac:dyDescent="0.25">
      <c r="A162" s="41" t="s">
        <v>99</v>
      </c>
      <c r="B162" s="41" t="s">
        <v>1080</v>
      </c>
      <c r="C162" s="41" t="s">
        <v>709</v>
      </c>
    </row>
    <row r="163" spans="1:3" ht="37.5" x14ac:dyDescent="0.25">
      <c r="A163" s="41" t="s">
        <v>362</v>
      </c>
      <c r="B163" s="41" t="s">
        <v>1081</v>
      </c>
      <c r="C163" s="41" t="s">
        <v>710</v>
      </c>
    </row>
    <row r="164" spans="1:3" ht="25" x14ac:dyDescent="0.25">
      <c r="A164" s="41" t="s">
        <v>399</v>
      </c>
      <c r="B164" s="41" t="s">
        <v>1082</v>
      </c>
      <c r="C164" s="41" t="s">
        <v>711</v>
      </c>
    </row>
    <row r="165" spans="1:3" ht="25" x14ac:dyDescent="0.25">
      <c r="A165" s="41" t="s">
        <v>400</v>
      </c>
      <c r="B165" s="41" t="s">
        <v>1083</v>
      </c>
      <c r="C165" s="41" t="s">
        <v>712</v>
      </c>
    </row>
    <row r="166" spans="1:3" x14ac:dyDescent="0.25">
      <c r="A166" s="41" t="s">
        <v>216</v>
      </c>
      <c r="B166" s="41" t="s">
        <v>1084</v>
      </c>
      <c r="C166" s="41" t="s">
        <v>713</v>
      </c>
    </row>
    <row r="167" spans="1:3" ht="25" x14ac:dyDescent="0.25">
      <c r="A167" s="41" t="s">
        <v>217</v>
      </c>
      <c r="B167" s="41" t="s">
        <v>1085</v>
      </c>
      <c r="C167" s="41" t="s">
        <v>714</v>
      </c>
    </row>
    <row r="168" spans="1:3" x14ac:dyDescent="0.25">
      <c r="A168" s="41" t="s">
        <v>218</v>
      </c>
      <c r="B168" s="41" t="s">
        <v>1086</v>
      </c>
      <c r="C168" s="41" t="s">
        <v>715</v>
      </c>
    </row>
    <row r="169" spans="1:3" x14ac:dyDescent="0.25">
      <c r="A169" s="41" t="s">
        <v>219</v>
      </c>
      <c r="B169" s="41" t="s">
        <v>1087</v>
      </c>
      <c r="C169" s="41" t="s">
        <v>715</v>
      </c>
    </row>
    <row r="170" spans="1:3" ht="25" x14ac:dyDescent="0.25">
      <c r="A170" s="41" t="s">
        <v>385</v>
      </c>
      <c r="B170" s="41" t="s">
        <v>1088</v>
      </c>
      <c r="C170" s="41" t="s">
        <v>716</v>
      </c>
    </row>
    <row r="171" spans="1:3" x14ac:dyDescent="0.25">
      <c r="A171" s="41" t="s">
        <v>364</v>
      </c>
      <c r="B171" s="41" t="s">
        <v>1089</v>
      </c>
      <c r="C171" s="41" t="s">
        <v>717</v>
      </c>
    </row>
    <row r="172" spans="1:3" x14ac:dyDescent="0.25">
      <c r="A172" s="41" t="s">
        <v>365</v>
      </c>
      <c r="B172" s="41" t="s">
        <v>1090</v>
      </c>
      <c r="C172" s="41" t="s">
        <v>718</v>
      </c>
    </row>
    <row r="173" spans="1:3" ht="25" x14ac:dyDescent="0.25">
      <c r="A173" s="41" t="s">
        <v>227</v>
      </c>
      <c r="B173" s="41" t="s">
        <v>1091</v>
      </c>
      <c r="C173" s="41" t="s">
        <v>719</v>
      </c>
    </row>
    <row r="174" spans="1:3" ht="25" x14ac:dyDescent="0.25">
      <c r="A174" s="41" t="s">
        <v>228</v>
      </c>
      <c r="B174" s="41" t="s">
        <v>1092</v>
      </c>
      <c r="C174" s="41" t="s">
        <v>720</v>
      </c>
    </row>
    <row r="175" spans="1:3" x14ac:dyDescent="0.25">
      <c r="A175" s="41" t="s">
        <v>366</v>
      </c>
      <c r="B175" s="41" t="s">
        <v>1093</v>
      </c>
      <c r="C175" s="41" t="s">
        <v>721</v>
      </c>
    </row>
    <row r="176" spans="1:3" ht="37.5" x14ac:dyDescent="0.25">
      <c r="A176" s="41" t="s">
        <v>598</v>
      </c>
      <c r="B176" s="41" t="s">
        <v>1094</v>
      </c>
      <c r="C176" s="41" t="s">
        <v>722</v>
      </c>
    </row>
    <row r="177" spans="1:5" x14ac:dyDescent="0.25">
      <c r="A177" s="41" t="s">
        <v>386</v>
      </c>
      <c r="B177" s="41" t="s">
        <v>1095</v>
      </c>
      <c r="C177" s="41" t="s">
        <v>723</v>
      </c>
    </row>
    <row r="178" spans="1:5" x14ac:dyDescent="0.25">
      <c r="A178" s="41" t="s">
        <v>220</v>
      </c>
      <c r="B178" s="41" t="s">
        <v>1070</v>
      </c>
      <c r="C178" s="416" t="s">
        <v>220</v>
      </c>
      <c r="E178" s="417" t="s">
        <v>1667</v>
      </c>
    </row>
    <row r="179" spans="1:5" x14ac:dyDescent="0.25">
      <c r="A179" s="41" t="s">
        <v>394</v>
      </c>
      <c r="B179" s="41" t="s">
        <v>1096</v>
      </c>
      <c r="C179" s="416" t="s">
        <v>394</v>
      </c>
      <c r="E179" s="417"/>
    </row>
    <row r="180" spans="1:5" x14ac:dyDescent="0.25">
      <c r="A180" s="41" t="s">
        <v>221</v>
      </c>
      <c r="B180" s="41" t="s">
        <v>1072</v>
      </c>
      <c r="C180" s="416" t="s">
        <v>221</v>
      </c>
      <c r="E180" s="417"/>
    </row>
    <row r="181" spans="1:5" ht="25" x14ac:dyDescent="0.25">
      <c r="A181" s="41" t="s">
        <v>223</v>
      </c>
      <c r="B181" s="41" t="s">
        <v>1073</v>
      </c>
      <c r="C181" s="416" t="s">
        <v>223</v>
      </c>
      <c r="E181" s="417"/>
    </row>
    <row r="182" spans="1:5" ht="25" x14ac:dyDescent="0.25">
      <c r="A182" s="41" t="s">
        <v>224</v>
      </c>
      <c r="B182" s="41" t="s">
        <v>1074</v>
      </c>
      <c r="C182" s="416" t="s">
        <v>224</v>
      </c>
      <c r="E182" s="417"/>
    </row>
    <row r="183" spans="1:5" ht="37.5" x14ac:dyDescent="0.25">
      <c r="A183" s="41" t="s">
        <v>225</v>
      </c>
      <c r="B183" s="41" t="s">
        <v>1075</v>
      </c>
      <c r="C183" s="416" t="s">
        <v>225</v>
      </c>
      <c r="E183" s="417"/>
    </row>
    <row r="184" spans="1:5" ht="25" x14ac:dyDescent="0.25">
      <c r="A184" s="41" t="s">
        <v>222</v>
      </c>
      <c r="B184" s="41" t="s">
        <v>1097</v>
      </c>
      <c r="C184" s="41" t="s">
        <v>1598</v>
      </c>
    </row>
    <row r="185" spans="1:5" x14ac:dyDescent="0.25">
      <c r="A185" s="41" t="s">
        <v>573</v>
      </c>
      <c r="B185" s="41" t="s">
        <v>1098</v>
      </c>
      <c r="C185" s="41" t="s">
        <v>1599</v>
      </c>
    </row>
    <row r="186" spans="1:5" ht="25" x14ac:dyDescent="0.25">
      <c r="A186" s="41" t="s">
        <v>226</v>
      </c>
      <c r="B186" s="41" t="s">
        <v>1088</v>
      </c>
      <c r="C186" s="416" t="s">
        <v>226</v>
      </c>
      <c r="E186" s="417" t="s">
        <v>1667</v>
      </c>
    </row>
    <row r="187" spans="1:5" ht="25" x14ac:dyDescent="0.25">
      <c r="A187" s="41" t="s">
        <v>396</v>
      </c>
      <c r="B187" s="41" t="s">
        <v>1099</v>
      </c>
      <c r="C187" s="416" t="s">
        <v>396</v>
      </c>
      <c r="E187" s="417"/>
    </row>
    <row r="188" spans="1:5" x14ac:dyDescent="0.25">
      <c r="A188" s="41" t="s">
        <v>395</v>
      </c>
      <c r="B188" s="41" t="s">
        <v>1100</v>
      </c>
      <c r="C188" s="416" t="s">
        <v>395</v>
      </c>
      <c r="E188" s="417"/>
    </row>
    <row r="189" spans="1:5" ht="25" x14ac:dyDescent="0.25">
      <c r="A189" s="41" t="s">
        <v>227</v>
      </c>
      <c r="B189" s="41" t="s">
        <v>1091</v>
      </c>
      <c r="C189" s="416" t="s">
        <v>227</v>
      </c>
      <c r="E189" s="417"/>
    </row>
    <row r="190" spans="1:5" ht="25" x14ac:dyDescent="0.25">
      <c r="A190" s="41" t="s">
        <v>228</v>
      </c>
      <c r="B190" s="41" t="s">
        <v>1092</v>
      </c>
      <c r="C190" s="416" t="s">
        <v>228</v>
      </c>
      <c r="E190" s="417"/>
    </row>
    <row r="191" spans="1:5" ht="25" x14ac:dyDescent="0.25">
      <c r="A191" s="41" t="s">
        <v>397</v>
      </c>
      <c r="B191" s="41" t="s">
        <v>1101</v>
      </c>
      <c r="C191" s="416" t="s">
        <v>397</v>
      </c>
      <c r="E191" s="417"/>
    </row>
    <row r="192" spans="1:5" ht="25" x14ac:dyDescent="0.25">
      <c r="A192" s="41" t="s">
        <v>379</v>
      </c>
      <c r="B192" s="41" t="s">
        <v>1102</v>
      </c>
      <c r="C192" s="416" t="s">
        <v>379</v>
      </c>
      <c r="E192" s="417"/>
    </row>
    <row r="193" spans="1:5" x14ac:dyDescent="0.25">
      <c r="A193" s="41" t="s">
        <v>398</v>
      </c>
      <c r="B193" s="41" t="s">
        <v>1103</v>
      </c>
      <c r="C193" s="416" t="s">
        <v>398</v>
      </c>
      <c r="E193" s="417"/>
    </row>
    <row r="194" spans="1:5" s="335" customFormat="1" x14ac:dyDescent="0.25">
      <c r="A194" s="412" t="s">
        <v>343</v>
      </c>
      <c r="B194" s="412" t="s">
        <v>1104</v>
      </c>
      <c r="C194" s="415" t="s">
        <v>1668</v>
      </c>
      <c r="D194"/>
      <c r="E194"/>
    </row>
    <row r="195" spans="1:5" x14ac:dyDescent="0.25">
      <c r="A195" s="41" t="s">
        <v>191</v>
      </c>
      <c r="B195" s="41" t="s">
        <v>1105</v>
      </c>
      <c r="C195" s="41" t="s">
        <v>724</v>
      </c>
    </row>
    <row r="196" spans="1:5" x14ac:dyDescent="0.25">
      <c r="A196" s="41" t="s">
        <v>388</v>
      </c>
      <c r="B196" s="41" t="s">
        <v>1106</v>
      </c>
      <c r="C196" s="41" t="s">
        <v>725</v>
      </c>
    </row>
    <row r="197" spans="1:5" ht="25" x14ac:dyDescent="0.25">
      <c r="A197" s="41" t="s">
        <v>390</v>
      </c>
      <c r="B197" s="41" t="s">
        <v>1107</v>
      </c>
      <c r="C197" s="41" t="s">
        <v>726</v>
      </c>
    </row>
    <row r="198" spans="1:5" x14ac:dyDescent="0.25">
      <c r="A198" s="41" t="s">
        <v>307</v>
      </c>
      <c r="B198" s="41" t="s">
        <v>1108</v>
      </c>
      <c r="C198" s="41" t="s">
        <v>727</v>
      </c>
    </row>
    <row r="199" spans="1:5" x14ac:dyDescent="0.25">
      <c r="A199" s="41" t="s">
        <v>308</v>
      </c>
      <c r="B199" s="41" t="s">
        <v>1109</v>
      </c>
      <c r="C199" s="41" t="s">
        <v>728</v>
      </c>
    </row>
    <row r="200" spans="1:5" x14ac:dyDescent="0.25">
      <c r="A200" s="41" t="s">
        <v>195</v>
      </c>
      <c r="B200" s="41" t="s">
        <v>1110</v>
      </c>
      <c r="C200" s="41" t="s">
        <v>729</v>
      </c>
    </row>
    <row r="201" spans="1:5" x14ac:dyDescent="0.25">
      <c r="A201" s="41" t="s">
        <v>401</v>
      </c>
      <c r="B201" s="41" t="s">
        <v>1111</v>
      </c>
      <c r="C201" s="41" t="s">
        <v>730</v>
      </c>
    </row>
    <row r="202" spans="1:5" x14ac:dyDescent="0.25">
      <c r="A202" s="41" t="s">
        <v>402</v>
      </c>
      <c r="B202" s="41" t="s">
        <v>1112</v>
      </c>
      <c r="C202" s="41" t="s">
        <v>731</v>
      </c>
    </row>
    <row r="203" spans="1:5" ht="25" x14ac:dyDescent="0.25">
      <c r="A203" s="41" t="s">
        <v>403</v>
      </c>
      <c r="B203" s="41" t="s">
        <v>1113</v>
      </c>
      <c r="C203" s="415" t="s">
        <v>1669</v>
      </c>
    </row>
    <row r="204" spans="1:5" x14ac:dyDescent="0.25">
      <c r="A204" s="41" t="s">
        <v>303</v>
      </c>
      <c r="B204" s="41" t="s">
        <v>1114</v>
      </c>
      <c r="C204" s="41" t="s">
        <v>732</v>
      </c>
    </row>
    <row r="205" spans="1:5" x14ac:dyDescent="0.25">
      <c r="A205" s="41" t="s">
        <v>340</v>
      </c>
      <c r="B205" s="41" t="s">
        <v>1115</v>
      </c>
      <c r="C205" s="41" t="s">
        <v>673</v>
      </c>
    </row>
    <row r="206" spans="1:5" x14ac:dyDescent="0.25">
      <c r="A206" s="41" t="s">
        <v>49</v>
      </c>
      <c r="B206" s="41" t="s">
        <v>1116</v>
      </c>
      <c r="C206" s="41" t="s">
        <v>733</v>
      </c>
    </row>
    <row r="207" spans="1:5" ht="25" x14ac:dyDescent="0.25">
      <c r="A207" s="41" t="s">
        <v>599</v>
      </c>
      <c r="B207" s="41" t="s">
        <v>1117</v>
      </c>
      <c r="C207" s="41" t="s">
        <v>1227</v>
      </c>
    </row>
    <row r="208" spans="1:5" x14ac:dyDescent="0.25">
      <c r="A208" s="41" t="s">
        <v>543</v>
      </c>
      <c r="B208" s="41" t="s">
        <v>1118</v>
      </c>
      <c r="C208" s="41" t="s">
        <v>1228</v>
      </c>
    </row>
    <row r="209" spans="1:3" x14ac:dyDescent="0.25">
      <c r="A209" s="41" t="s">
        <v>538</v>
      </c>
      <c r="B209" s="41" t="s">
        <v>1119</v>
      </c>
      <c r="C209" s="41" t="s">
        <v>734</v>
      </c>
    </row>
    <row r="210" spans="1:3" s="335" customFormat="1" x14ac:dyDescent="0.25">
      <c r="A210" s="415" t="s">
        <v>1656</v>
      </c>
      <c r="B210" s="412" t="s">
        <v>1693</v>
      </c>
      <c r="C210" s="415" t="s">
        <v>1670</v>
      </c>
    </row>
    <row r="211" spans="1:3" x14ac:dyDescent="0.25">
      <c r="A211" s="41" t="s">
        <v>542</v>
      </c>
      <c r="B211" s="41" t="s">
        <v>1120</v>
      </c>
      <c r="C211" s="41" t="s">
        <v>1229</v>
      </c>
    </row>
    <row r="212" spans="1:3" x14ac:dyDescent="0.25">
      <c r="A212" s="41" t="s">
        <v>1740</v>
      </c>
      <c r="B212" s="41" t="s">
        <v>1742</v>
      </c>
      <c r="C212" s="41" t="s">
        <v>1745</v>
      </c>
    </row>
    <row r="213" spans="1:3" x14ac:dyDescent="0.25">
      <c r="A213" s="41" t="s">
        <v>540</v>
      </c>
      <c r="B213" s="41" t="s">
        <v>1121</v>
      </c>
      <c r="C213" s="415" t="s">
        <v>1671</v>
      </c>
    </row>
    <row r="214" spans="1:3" x14ac:dyDescent="0.25">
      <c r="A214" s="41" t="s">
        <v>1741</v>
      </c>
      <c r="B214" s="41" t="s">
        <v>1743</v>
      </c>
      <c r="C214" s="41" t="s">
        <v>1744</v>
      </c>
    </row>
    <row r="215" spans="1:3" ht="25" x14ac:dyDescent="0.25">
      <c r="A215" s="41" t="s">
        <v>392</v>
      </c>
      <c r="B215" s="41" t="s">
        <v>1122</v>
      </c>
      <c r="C215" s="41" t="s">
        <v>735</v>
      </c>
    </row>
    <row r="216" spans="1:3" ht="25" x14ac:dyDescent="0.25">
      <c r="A216" s="41" t="s">
        <v>391</v>
      </c>
      <c r="B216" s="41" t="s">
        <v>1123</v>
      </c>
      <c r="C216" s="41" t="s">
        <v>735</v>
      </c>
    </row>
    <row r="217" spans="1:3" ht="25" x14ac:dyDescent="0.25">
      <c r="A217" s="41" t="s">
        <v>389</v>
      </c>
      <c r="B217" s="41" t="s">
        <v>1124</v>
      </c>
      <c r="C217" s="41" t="s">
        <v>736</v>
      </c>
    </row>
    <row r="218" spans="1:3" ht="25" x14ac:dyDescent="0.25">
      <c r="A218" s="41" t="s">
        <v>389</v>
      </c>
      <c r="B218" s="41" t="s">
        <v>1124</v>
      </c>
      <c r="C218" s="41" t="s">
        <v>736</v>
      </c>
    </row>
    <row r="219" spans="1:3" x14ac:dyDescent="0.25">
      <c r="A219" s="41" t="s">
        <v>393</v>
      </c>
      <c r="B219" s="41" t="s">
        <v>1125</v>
      </c>
      <c r="C219" s="41" t="s">
        <v>737</v>
      </c>
    </row>
    <row r="220" spans="1:3" x14ac:dyDescent="0.25">
      <c r="A220" s="41" t="s">
        <v>526</v>
      </c>
      <c r="B220" s="41" t="s">
        <v>1126</v>
      </c>
      <c r="C220" s="41" t="s">
        <v>1230</v>
      </c>
    </row>
    <row r="221" spans="1:3" x14ac:dyDescent="0.25">
      <c r="A221" s="41" t="s">
        <v>519</v>
      </c>
      <c r="B221" s="41" t="s">
        <v>1127</v>
      </c>
      <c r="C221" s="41" t="s">
        <v>1231</v>
      </c>
    </row>
    <row r="222" spans="1:3" x14ac:dyDescent="0.25">
      <c r="A222" s="41" t="s">
        <v>322</v>
      </c>
      <c r="B222" s="41" t="s">
        <v>1128</v>
      </c>
      <c r="C222" s="41" t="s">
        <v>738</v>
      </c>
    </row>
    <row r="223" spans="1:3" x14ac:dyDescent="0.25">
      <c r="A223" s="41" t="s">
        <v>323</v>
      </c>
      <c r="B223" s="41" t="s">
        <v>1129</v>
      </c>
      <c r="C223" s="41" t="s">
        <v>739</v>
      </c>
    </row>
    <row r="224" spans="1:3" x14ac:dyDescent="0.25">
      <c r="A224" s="41" t="s">
        <v>325</v>
      </c>
      <c r="B224" s="41" t="s">
        <v>1130</v>
      </c>
      <c r="C224" s="41" t="s">
        <v>740</v>
      </c>
    </row>
    <row r="225" spans="1:5" x14ac:dyDescent="0.25">
      <c r="A225" s="41" t="s">
        <v>421</v>
      </c>
      <c r="B225" s="41" t="s">
        <v>1131</v>
      </c>
      <c r="C225" s="41" t="s">
        <v>741</v>
      </c>
    </row>
    <row r="226" spans="1:5" ht="25" x14ac:dyDescent="0.25">
      <c r="A226" s="41" t="s">
        <v>326</v>
      </c>
      <c r="B226" s="41" t="s">
        <v>1132</v>
      </c>
      <c r="C226" s="41" t="s">
        <v>742</v>
      </c>
    </row>
    <row r="227" spans="1:5" x14ac:dyDescent="0.25">
      <c r="A227" s="41" t="s">
        <v>404</v>
      </c>
      <c r="B227" s="41" t="s">
        <v>1133</v>
      </c>
      <c r="C227" s="41" t="s">
        <v>743</v>
      </c>
    </row>
    <row r="228" spans="1:5" ht="25" x14ac:dyDescent="0.25">
      <c r="A228" s="41" t="s">
        <v>422</v>
      </c>
      <c r="B228" s="41" t="s">
        <v>1134</v>
      </c>
      <c r="C228" s="41" t="s">
        <v>744</v>
      </c>
    </row>
    <row r="229" spans="1:5" s="335" customFormat="1" x14ac:dyDescent="0.25">
      <c r="A229" s="412" t="s">
        <v>1657</v>
      </c>
      <c r="B229" s="412" t="s">
        <v>1658</v>
      </c>
      <c r="C229" s="415" t="s">
        <v>1672</v>
      </c>
    </row>
    <row r="230" spans="1:5" ht="25" x14ac:dyDescent="0.25">
      <c r="A230" s="41" t="s">
        <v>327</v>
      </c>
      <c r="B230" s="41" t="s">
        <v>1135</v>
      </c>
      <c r="C230" s="41" t="s">
        <v>745</v>
      </c>
    </row>
    <row r="231" spans="1:5" x14ac:dyDescent="0.25">
      <c r="A231" s="41" t="s">
        <v>328</v>
      </c>
      <c r="B231" s="41" t="s">
        <v>1136</v>
      </c>
      <c r="C231" s="41" t="s">
        <v>746</v>
      </c>
    </row>
    <row r="232" spans="1:5" x14ac:dyDescent="0.25">
      <c r="A232" s="41" t="s">
        <v>748</v>
      </c>
      <c r="B232" s="41" t="s">
        <v>1137</v>
      </c>
      <c r="C232" s="41" t="s">
        <v>1232</v>
      </c>
    </row>
    <row r="233" spans="1:5" x14ac:dyDescent="0.25">
      <c r="A233" s="41" t="s">
        <v>341</v>
      </c>
      <c r="B233" s="41" t="s">
        <v>1138</v>
      </c>
      <c r="C233" s="41" t="s">
        <v>747</v>
      </c>
    </row>
    <row r="234" spans="1:5" ht="25" x14ac:dyDescent="0.25">
      <c r="A234" s="41" t="s">
        <v>342</v>
      </c>
      <c r="B234" s="41" t="s">
        <v>1139</v>
      </c>
      <c r="C234" s="41" t="s">
        <v>1602</v>
      </c>
    </row>
    <row r="235" spans="1:5" x14ac:dyDescent="0.25">
      <c r="A235" s="41" t="s">
        <v>749</v>
      </c>
      <c r="B235" s="41" t="s">
        <v>1140</v>
      </c>
      <c r="C235" s="41" t="s">
        <v>1233</v>
      </c>
    </row>
    <row r="236" spans="1:5" x14ac:dyDescent="0.25">
      <c r="A236" s="41" t="s">
        <v>750</v>
      </c>
      <c r="B236" s="41" t="s">
        <v>1141</v>
      </c>
      <c r="C236" s="41" t="s">
        <v>1234</v>
      </c>
    </row>
    <row r="237" spans="1:5" x14ac:dyDescent="0.25">
      <c r="A237" s="41" t="s">
        <v>324</v>
      </c>
      <c r="B237" s="41" t="s">
        <v>1142</v>
      </c>
      <c r="C237" s="416" t="s">
        <v>324</v>
      </c>
      <c r="E237" s="417" t="s">
        <v>1667</v>
      </c>
    </row>
    <row r="238" spans="1:5" x14ac:dyDescent="0.25">
      <c r="A238" s="41" t="s">
        <v>405</v>
      </c>
      <c r="B238" s="41" t="s">
        <v>1143</v>
      </c>
      <c r="C238" s="416" t="s">
        <v>405</v>
      </c>
      <c r="E238" s="417"/>
    </row>
    <row r="239" spans="1:5" x14ac:dyDescent="0.25">
      <c r="A239" s="41" t="s">
        <v>330</v>
      </c>
      <c r="B239" s="41" t="s">
        <v>1144</v>
      </c>
      <c r="C239" s="416" t="s">
        <v>330</v>
      </c>
      <c r="E239" s="417"/>
    </row>
    <row r="240" spans="1:5" x14ac:dyDescent="0.25">
      <c r="A240" s="41" t="s">
        <v>182</v>
      </c>
      <c r="B240" s="41" t="s">
        <v>182</v>
      </c>
      <c r="C240" s="41" t="s">
        <v>182</v>
      </c>
    </row>
    <row r="241" spans="1:5" x14ac:dyDescent="0.25">
      <c r="A241" s="41" t="s">
        <v>183</v>
      </c>
      <c r="B241" s="41" t="s">
        <v>1145</v>
      </c>
      <c r="C241" s="415" t="s">
        <v>1673</v>
      </c>
    </row>
    <row r="242" spans="1:5" x14ac:dyDescent="0.25">
      <c r="A242" s="41" t="s">
        <v>184</v>
      </c>
      <c r="B242" s="41" t="s">
        <v>1694</v>
      </c>
      <c r="C242" s="415" t="s">
        <v>1674</v>
      </c>
    </row>
    <row r="243" spans="1:5" x14ac:dyDescent="0.25">
      <c r="A243" s="41" t="s">
        <v>185</v>
      </c>
      <c r="B243" s="41" t="s">
        <v>1146</v>
      </c>
      <c r="C243" s="416" t="s">
        <v>185</v>
      </c>
      <c r="E243" s="417" t="s">
        <v>1667</v>
      </c>
    </row>
    <row r="244" spans="1:5" x14ac:dyDescent="0.25">
      <c r="A244" s="41" t="s">
        <v>186</v>
      </c>
      <c r="B244" s="41" t="s">
        <v>1147</v>
      </c>
      <c r="C244" s="416" t="s">
        <v>186</v>
      </c>
      <c r="E244" s="417"/>
    </row>
    <row r="245" spans="1:5" x14ac:dyDescent="0.25">
      <c r="A245" s="41" t="s">
        <v>187</v>
      </c>
      <c r="B245" s="41" t="s">
        <v>1148</v>
      </c>
      <c r="C245" s="416" t="s">
        <v>187</v>
      </c>
      <c r="E245" s="417"/>
    </row>
    <row r="246" spans="1:5" x14ac:dyDescent="0.25">
      <c r="A246" s="41" t="s">
        <v>600</v>
      </c>
      <c r="B246" s="41" t="s">
        <v>1601</v>
      </c>
      <c r="C246" s="41" t="s">
        <v>1600</v>
      </c>
    </row>
    <row r="247" spans="1:5" x14ac:dyDescent="0.25">
      <c r="A247" s="41" t="s">
        <v>79</v>
      </c>
      <c r="B247" s="41" t="s">
        <v>79</v>
      </c>
      <c r="C247" s="41" t="s">
        <v>1277</v>
      </c>
    </row>
    <row r="248" spans="1:5" x14ac:dyDescent="0.25">
      <c r="A248" s="41" t="s">
        <v>313</v>
      </c>
      <c r="B248" s="41" t="s">
        <v>1587</v>
      </c>
      <c r="C248" s="415" t="s">
        <v>1675</v>
      </c>
    </row>
    <row r="249" spans="1:5" s="335" customFormat="1" x14ac:dyDescent="0.25">
      <c r="A249" s="412" t="s">
        <v>243</v>
      </c>
      <c r="B249" s="412" t="s">
        <v>1149</v>
      </c>
      <c r="C249" s="415" t="s">
        <v>1676</v>
      </c>
      <c r="D249"/>
      <c r="E249"/>
    </row>
    <row r="250" spans="1:5" ht="37.5" x14ac:dyDescent="0.25">
      <c r="A250" s="41" t="s">
        <v>293</v>
      </c>
      <c r="B250" s="41" t="s">
        <v>1150</v>
      </c>
      <c r="C250" s="41" t="s">
        <v>1235</v>
      </c>
    </row>
    <row r="251" spans="1:5" ht="25" x14ac:dyDescent="0.25">
      <c r="A251" s="41" t="s">
        <v>244</v>
      </c>
      <c r="B251" s="41" t="s">
        <v>1151</v>
      </c>
      <c r="C251" s="41" t="s">
        <v>1236</v>
      </c>
    </row>
    <row r="252" spans="1:5" ht="25" x14ac:dyDescent="0.25">
      <c r="A252" s="41" t="s">
        <v>412</v>
      </c>
      <c r="B252" s="41" t="s">
        <v>1152</v>
      </c>
      <c r="C252" s="41" t="s">
        <v>1237</v>
      </c>
    </row>
    <row r="253" spans="1:5" x14ac:dyDescent="0.25">
      <c r="A253" s="41" t="s">
        <v>410</v>
      </c>
      <c r="B253" s="41" t="s">
        <v>1153</v>
      </c>
      <c r="C253" s="41" t="s">
        <v>1238</v>
      </c>
    </row>
    <row r="254" spans="1:5" x14ac:dyDescent="0.25">
      <c r="A254" s="41" t="s">
        <v>1640</v>
      </c>
      <c r="B254" s="41" t="s">
        <v>1641</v>
      </c>
      <c r="C254" s="41" t="s">
        <v>1642</v>
      </c>
    </row>
    <row r="255" spans="1:5" x14ac:dyDescent="0.25">
      <c r="A255" s="41" t="s">
        <v>269</v>
      </c>
      <c r="B255" s="41" t="s">
        <v>1154</v>
      </c>
      <c r="C255" s="41" t="s">
        <v>1239</v>
      </c>
    </row>
    <row r="256" spans="1:5" x14ac:dyDescent="0.25">
      <c r="A256" s="41" t="s">
        <v>409</v>
      </c>
      <c r="B256" s="41" t="s">
        <v>1040</v>
      </c>
      <c r="C256" s="41" t="s">
        <v>1240</v>
      </c>
    </row>
    <row r="257" spans="1:3" x14ac:dyDescent="0.25">
      <c r="A257" s="41" t="s">
        <v>274</v>
      </c>
      <c r="B257" s="41" t="s">
        <v>1155</v>
      </c>
      <c r="C257" s="41" t="s">
        <v>1241</v>
      </c>
    </row>
    <row r="258" spans="1:3" x14ac:dyDescent="0.25">
      <c r="A258" s="41" t="s">
        <v>413</v>
      </c>
      <c r="B258" s="41" t="s">
        <v>1156</v>
      </c>
      <c r="C258" s="41" t="s">
        <v>1746</v>
      </c>
    </row>
    <row r="259" spans="1:3" x14ac:dyDescent="0.25">
      <c r="A259" s="41" t="s">
        <v>383</v>
      </c>
      <c r="B259" s="41" t="s">
        <v>1157</v>
      </c>
      <c r="C259" s="41" t="s">
        <v>1242</v>
      </c>
    </row>
    <row r="260" spans="1:3" x14ac:dyDescent="0.25">
      <c r="A260" s="41" t="s">
        <v>406</v>
      </c>
      <c r="B260" s="41" t="s">
        <v>1158</v>
      </c>
      <c r="C260" s="41" t="s">
        <v>1243</v>
      </c>
    </row>
    <row r="261" spans="1:3" x14ac:dyDescent="0.25">
      <c r="A261" s="41" t="s">
        <v>407</v>
      </c>
      <c r="B261" s="41" t="s">
        <v>1159</v>
      </c>
      <c r="C261" s="41" t="s">
        <v>1244</v>
      </c>
    </row>
    <row r="262" spans="1:3" x14ac:dyDescent="0.25">
      <c r="A262" s="41" t="s">
        <v>1611</v>
      </c>
      <c r="B262" s="41" t="s">
        <v>1608</v>
      </c>
      <c r="C262" s="41" t="s">
        <v>1747</v>
      </c>
    </row>
    <row r="263" spans="1:3" x14ac:dyDescent="0.25">
      <c r="A263" s="41" t="s">
        <v>967</v>
      </c>
      <c r="B263" s="41" t="s">
        <v>1160</v>
      </c>
      <c r="C263" s="41" t="s">
        <v>1748</v>
      </c>
    </row>
    <row r="264" spans="1:3" x14ac:dyDescent="0.25">
      <c r="A264" s="41" t="s">
        <v>411</v>
      </c>
      <c r="B264" s="41" t="s">
        <v>1161</v>
      </c>
      <c r="C264" s="41" t="s">
        <v>1245</v>
      </c>
    </row>
    <row r="265" spans="1:3" x14ac:dyDescent="0.25">
      <c r="A265" s="41" t="s">
        <v>298</v>
      </c>
      <c r="B265" s="41" t="s">
        <v>1162</v>
      </c>
      <c r="C265" s="41" t="s">
        <v>1749</v>
      </c>
    </row>
    <row r="266" spans="1:3" x14ac:dyDescent="0.25">
      <c r="A266" s="41" t="s">
        <v>299</v>
      </c>
      <c r="B266" s="41" t="s">
        <v>1163</v>
      </c>
      <c r="C266" s="41" t="s">
        <v>1750</v>
      </c>
    </row>
    <row r="267" spans="1:3" x14ac:dyDescent="0.25">
      <c r="A267" s="41" t="s">
        <v>297</v>
      </c>
      <c r="B267" s="41" t="s">
        <v>1164</v>
      </c>
      <c r="C267" s="41" t="s">
        <v>1246</v>
      </c>
    </row>
    <row r="268" spans="1:3" x14ac:dyDescent="0.25">
      <c r="A268" s="41" t="s">
        <v>322</v>
      </c>
      <c r="B268" s="41" t="s">
        <v>1128</v>
      </c>
      <c r="C268" s="41" t="s">
        <v>738</v>
      </c>
    </row>
    <row r="269" spans="1:3" x14ac:dyDescent="0.25">
      <c r="A269" s="41" t="s">
        <v>410</v>
      </c>
      <c r="B269" s="41" t="s">
        <v>1153</v>
      </c>
      <c r="C269" s="41" t="s">
        <v>1238</v>
      </c>
    </row>
    <row r="270" spans="1:3" x14ac:dyDescent="0.25">
      <c r="A270" s="41" t="s">
        <v>1643</v>
      </c>
      <c r="B270" s="41" t="s">
        <v>1641</v>
      </c>
      <c r="C270" s="41" t="s">
        <v>1642</v>
      </c>
    </row>
    <row r="271" spans="1:3" x14ac:dyDescent="0.25">
      <c r="A271" s="41" t="s">
        <v>269</v>
      </c>
      <c r="B271" s="41" t="s">
        <v>1154</v>
      </c>
      <c r="C271" s="41" t="s">
        <v>1239</v>
      </c>
    </row>
    <row r="272" spans="1:3" x14ac:dyDescent="0.25">
      <c r="A272" s="41" t="s">
        <v>408</v>
      </c>
      <c r="B272" s="41" t="s">
        <v>1040</v>
      </c>
      <c r="C272" s="41" t="s">
        <v>1240</v>
      </c>
    </row>
    <row r="273" spans="1:3" x14ac:dyDescent="0.25">
      <c r="A273" s="41" t="s">
        <v>274</v>
      </c>
      <c r="B273" s="41" t="s">
        <v>1751</v>
      </c>
      <c r="C273" s="41" t="s">
        <v>1241</v>
      </c>
    </row>
    <row r="274" spans="1:3" x14ac:dyDescent="0.25">
      <c r="A274" s="41" t="s">
        <v>925</v>
      </c>
      <c r="B274" s="41" t="s">
        <v>1165</v>
      </c>
      <c r="C274" s="41" t="s">
        <v>1247</v>
      </c>
    </row>
    <row r="275" spans="1:3" x14ac:dyDescent="0.25">
      <c r="A275" s="41" t="s">
        <v>383</v>
      </c>
      <c r="B275" s="41" t="s">
        <v>1157</v>
      </c>
      <c r="C275" s="41" t="s">
        <v>1242</v>
      </c>
    </row>
    <row r="276" spans="1:3" x14ac:dyDescent="0.25">
      <c r="A276" s="41" t="s">
        <v>382</v>
      </c>
      <c r="B276" s="41" t="s">
        <v>1158</v>
      </c>
      <c r="C276" s="41" t="s">
        <v>1243</v>
      </c>
    </row>
    <row r="277" spans="1:3" x14ac:dyDescent="0.25">
      <c r="A277" s="41" t="s">
        <v>295</v>
      </c>
      <c r="B277" s="41" t="s">
        <v>1166</v>
      </c>
      <c r="C277" s="41" t="s">
        <v>1244</v>
      </c>
    </row>
    <row r="278" spans="1:3" x14ac:dyDescent="0.25">
      <c r="A278" s="41" t="s">
        <v>292</v>
      </c>
      <c r="B278" s="41" t="s">
        <v>1167</v>
      </c>
      <c r="C278" s="41" t="s">
        <v>1248</v>
      </c>
    </row>
    <row r="279" spans="1:3" x14ac:dyDescent="0.25">
      <c r="A279" s="41" t="s">
        <v>245</v>
      </c>
      <c r="B279" s="41" t="s">
        <v>977</v>
      </c>
      <c r="C279" s="41" t="s">
        <v>604</v>
      </c>
    </row>
    <row r="280" spans="1:3" x14ac:dyDescent="0.25">
      <c r="A280" s="41" t="s">
        <v>246</v>
      </c>
      <c r="B280" s="41" t="s">
        <v>1168</v>
      </c>
      <c r="C280" s="41" t="s">
        <v>1249</v>
      </c>
    </row>
    <row r="281" spans="1:3" x14ac:dyDescent="0.25">
      <c r="A281" s="41" t="s">
        <v>174</v>
      </c>
      <c r="B281" s="41" t="s">
        <v>1054</v>
      </c>
      <c r="C281" s="41" t="s">
        <v>684</v>
      </c>
    </row>
    <row r="282" spans="1:3" x14ac:dyDescent="0.25">
      <c r="A282" s="41" t="s">
        <v>176</v>
      </c>
      <c r="B282" s="41" t="s">
        <v>1060</v>
      </c>
      <c r="C282" s="41" t="s">
        <v>689</v>
      </c>
    </row>
    <row r="283" spans="1:3" x14ac:dyDescent="0.25">
      <c r="A283" s="41" t="s">
        <v>247</v>
      </c>
      <c r="B283" s="41" t="s">
        <v>1168</v>
      </c>
      <c r="C283" s="41" t="s">
        <v>1249</v>
      </c>
    </row>
    <row r="284" spans="1:3" x14ac:dyDescent="0.25">
      <c r="A284" s="41" t="s">
        <v>296</v>
      </c>
      <c r="B284" s="41" t="s">
        <v>1169</v>
      </c>
      <c r="C284" s="41" t="s">
        <v>1250</v>
      </c>
    </row>
    <row r="285" spans="1:3" s="335" customFormat="1" ht="25" x14ac:dyDescent="0.25">
      <c r="A285" s="412" t="s">
        <v>1677</v>
      </c>
      <c r="B285" s="412" t="s">
        <v>1170</v>
      </c>
      <c r="C285" s="415" t="s">
        <v>1678</v>
      </c>
    </row>
    <row r="286" spans="1:3" x14ac:dyDescent="0.25">
      <c r="A286" s="41" t="s">
        <v>359</v>
      </c>
      <c r="B286" s="41" t="s">
        <v>1171</v>
      </c>
      <c r="C286" s="41" t="s">
        <v>1251</v>
      </c>
    </row>
    <row r="287" spans="1:3" x14ac:dyDescent="0.25">
      <c r="A287" s="41" t="s">
        <v>258</v>
      </c>
      <c r="B287" s="41" t="s">
        <v>1172</v>
      </c>
      <c r="C287" s="41" t="s">
        <v>1252</v>
      </c>
    </row>
    <row r="288" spans="1:3" x14ac:dyDescent="0.25">
      <c r="A288" s="41" t="s">
        <v>335</v>
      </c>
      <c r="B288" s="41" t="s">
        <v>1173</v>
      </c>
      <c r="C288" s="41" t="s">
        <v>1253</v>
      </c>
    </row>
    <row r="289" spans="1:3" x14ac:dyDescent="0.25">
      <c r="A289" s="41" t="s">
        <v>262</v>
      </c>
      <c r="B289" s="41" t="s">
        <v>1174</v>
      </c>
      <c r="C289" s="41" t="s">
        <v>1254</v>
      </c>
    </row>
    <row r="290" spans="1:3" x14ac:dyDescent="0.25">
      <c r="A290" s="41" t="s">
        <v>263</v>
      </c>
      <c r="B290" s="41" t="s">
        <v>1175</v>
      </c>
      <c r="C290" s="41" t="s">
        <v>1255</v>
      </c>
    </row>
    <row r="291" spans="1:3" ht="87.5" x14ac:dyDescent="0.25">
      <c r="A291" s="41" t="s">
        <v>265</v>
      </c>
      <c r="B291" s="41" t="s">
        <v>1176</v>
      </c>
      <c r="C291" s="41" t="s">
        <v>1256</v>
      </c>
    </row>
    <row r="292" spans="1:3" x14ac:dyDescent="0.25">
      <c r="A292" s="41" t="s">
        <v>271</v>
      </c>
      <c r="B292" s="41" t="s">
        <v>1047</v>
      </c>
      <c r="C292" s="41" t="s">
        <v>678</v>
      </c>
    </row>
    <row r="293" spans="1:3" x14ac:dyDescent="0.25">
      <c r="A293" s="41" t="s">
        <v>181</v>
      </c>
      <c r="B293" s="41" t="s">
        <v>1177</v>
      </c>
      <c r="C293" s="41" t="s">
        <v>1257</v>
      </c>
    </row>
    <row r="294" spans="1:3" x14ac:dyDescent="0.25">
      <c r="A294" s="41" t="s">
        <v>92</v>
      </c>
      <c r="B294" s="41" t="s">
        <v>1178</v>
      </c>
      <c r="C294" s="41" t="s">
        <v>1258</v>
      </c>
    </row>
    <row r="295" spans="1:3" x14ac:dyDescent="0.25">
      <c r="A295" s="41" t="s">
        <v>98</v>
      </c>
      <c r="B295" s="41" t="s">
        <v>1179</v>
      </c>
      <c r="C295" s="41" t="s">
        <v>1259</v>
      </c>
    </row>
    <row r="296" spans="1:3" x14ac:dyDescent="0.25">
      <c r="A296" s="41" t="s">
        <v>143</v>
      </c>
      <c r="B296" s="41" t="s">
        <v>1180</v>
      </c>
      <c r="C296" s="41" t="s">
        <v>1260</v>
      </c>
    </row>
    <row r="297" spans="1:3" x14ac:dyDescent="0.25">
      <c r="A297" s="41" t="s">
        <v>268</v>
      </c>
      <c r="B297" s="41" t="s">
        <v>1181</v>
      </c>
      <c r="C297" s="41" t="s">
        <v>1261</v>
      </c>
    </row>
    <row r="298" spans="1:3" x14ac:dyDescent="0.25">
      <c r="A298" s="41" t="s">
        <v>369</v>
      </c>
      <c r="B298" s="41" t="s">
        <v>1752</v>
      </c>
      <c r="C298" s="41" t="s">
        <v>1262</v>
      </c>
    </row>
    <row r="299" spans="1:3" x14ac:dyDescent="0.25">
      <c r="A299" s="41" t="s">
        <v>1643</v>
      </c>
      <c r="B299" s="41" t="s">
        <v>1641</v>
      </c>
      <c r="C299" s="41" t="s">
        <v>1642</v>
      </c>
    </row>
    <row r="300" spans="1:3" x14ac:dyDescent="0.25">
      <c r="A300" s="41" t="s">
        <v>269</v>
      </c>
      <c r="B300" s="41" t="s">
        <v>1154</v>
      </c>
      <c r="C300" s="41" t="s">
        <v>1239</v>
      </c>
    </row>
    <row r="301" spans="1:3" x14ac:dyDescent="0.25">
      <c r="A301" s="41" t="s">
        <v>270</v>
      </c>
      <c r="B301" s="41" t="s">
        <v>1040</v>
      </c>
      <c r="C301" s="41" t="s">
        <v>1240</v>
      </c>
    </row>
    <row r="302" spans="1:3" x14ac:dyDescent="0.25">
      <c r="A302" s="41" t="s">
        <v>97</v>
      </c>
      <c r="B302" s="41" t="s">
        <v>1182</v>
      </c>
      <c r="C302" s="41" t="s">
        <v>1263</v>
      </c>
    </row>
    <row r="303" spans="1:3" x14ac:dyDescent="0.25">
      <c r="A303" s="41" t="s">
        <v>88</v>
      </c>
      <c r="B303" s="41" t="s">
        <v>1183</v>
      </c>
      <c r="C303" s="41" t="s">
        <v>1264</v>
      </c>
    </row>
    <row r="304" spans="1:3" x14ac:dyDescent="0.25">
      <c r="A304" s="41" t="s">
        <v>267</v>
      </c>
      <c r="B304" s="41" t="s">
        <v>1184</v>
      </c>
      <c r="C304" s="41" t="s">
        <v>1265</v>
      </c>
    </row>
    <row r="305" spans="1:3" x14ac:dyDescent="0.25">
      <c r="A305" s="41" t="s">
        <v>174</v>
      </c>
      <c r="B305" s="41" t="s">
        <v>1054</v>
      </c>
      <c r="C305" s="41" t="s">
        <v>684</v>
      </c>
    </row>
    <row r="306" spans="1:3" x14ac:dyDescent="0.25">
      <c r="A306" s="41" t="s">
        <v>176</v>
      </c>
      <c r="B306" s="41" t="s">
        <v>1060</v>
      </c>
      <c r="C306" s="41" t="s">
        <v>689</v>
      </c>
    </row>
    <row r="307" spans="1:3" x14ac:dyDescent="0.25">
      <c r="A307" s="41" t="s">
        <v>175</v>
      </c>
      <c r="B307" s="41" t="s">
        <v>1168</v>
      </c>
      <c r="C307" s="41" t="s">
        <v>1249</v>
      </c>
    </row>
    <row r="308" spans="1:3" s="335" customFormat="1" ht="25" x14ac:dyDescent="0.25">
      <c r="A308" s="415" t="s">
        <v>1679</v>
      </c>
      <c r="B308" s="412" t="s">
        <v>1695</v>
      </c>
      <c r="C308" s="415" t="s">
        <v>1680</v>
      </c>
    </row>
    <row r="309" spans="1:3" x14ac:dyDescent="0.25">
      <c r="A309" s="41" t="s">
        <v>359</v>
      </c>
      <c r="B309" s="41" t="s">
        <v>1171</v>
      </c>
      <c r="C309" s="41" t="s">
        <v>1251</v>
      </c>
    </row>
    <row r="310" spans="1:3" x14ac:dyDescent="0.25">
      <c r="A310" s="41" t="s">
        <v>260</v>
      </c>
      <c r="B310" s="41" t="s">
        <v>1172</v>
      </c>
      <c r="C310" s="41" t="s">
        <v>1266</v>
      </c>
    </row>
    <row r="311" spans="1:3" x14ac:dyDescent="0.25">
      <c r="A311" s="41" t="s">
        <v>261</v>
      </c>
      <c r="B311" s="41" t="s">
        <v>1173</v>
      </c>
      <c r="C311" s="41" t="s">
        <v>1267</v>
      </c>
    </row>
    <row r="312" spans="1:3" ht="25" x14ac:dyDescent="0.25">
      <c r="A312" s="41" t="s">
        <v>418</v>
      </c>
      <c r="B312" s="41" t="s">
        <v>1185</v>
      </c>
      <c r="C312" s="41" t="s">
        <v>1268</v>
      </c>
    </row>
    <row r="313" spans="1:3" x14ac:dyDescent="0.25">
      <c r="A313" s="41" t="s">
        <v>264</v>
      </c>
      <c r="B313" s="41" t="s">
        <v>1175</v>
      </c>
      <c r="C313" s="41" t="s">
        <v>1255</v>
      </c>
    </row>
    <row r="314" spans="1:3" x14ac:dyDescent="0.25">
      <c r="A314" s="41" t="s">
        <v>259</v>
      </c>
      <c r="B314" s="41" t="s">
        <v>1186</v>
      </c>
      <c r="C314" s="41" t="s">
        <v>1269</v>
      </c>
    </row>
    <row r="315" spans="1:3" x14ac:dyDescent="0.25">
      <c r="A315" s="41" t="s">
        <v>266</v>
      </c>
      <c r="B315" s="41" t="s">
        <v>1187</v>
      </c>
      <c r="C315" s="41" t="s">
        <v>1270</v>
      </c>
    </row>
    <row r="316" spans="1:3" ht="87.5" x14ac:dyDescent="0.25">
      <c r="A316" s="41" t="s">
        <v>265</v>
      </c>
      <c r="B316" s="41" t="s">
        <v>1176</v>
      </c>
      <c r="C316" s="41" t="s">
        <v>1256</v>
      </c>
    </row>
    <row r="317" spans="1:3" x14ac:dyDescent="0.25">
      <c r="A317" s="41" t="s">
        <v>271</v>
      </c>
      <c r="B317" s="41" t="s">
        <v>1047</v>
      </c>
      <c r="C317" s="41" t="s">
        <v>678</v>
      </c>
    </row>
    <row r="318" spans="1:3" x14ac:dyDescent="0.25">
      <c r="A318" s="41" t="s">
        <v>181</v>
      </c>
      <c r="B318" s="41" t="s">
        <v>1177</v>
      </c>
      <c r="C318" s="41" t="s">
        <v>1257</v>
      </c>
    </row>
    <row r="319" spans="1:3" x14ac:dyDescent="0.25">
      <c r="A319" s="41" t="s">
        <v>92</v>
      </c>
      <c r="B319" s="41" t="s">
        <v>1178</v>
      </c>
      <c r="C319" s="41" t="s">
        <v>1258</v>
      </c>
    </row>
    <row r="320" spans="1:3" x14ac:dyDescent="0.25">
      <c r="A320" s="41" t="s">
        <v>98</v>
      </c>
      <c r="B320" s="41" t="s">
        <v>1179</v>
      </c>
      <c r="C320" s="41" t="s">
        <v>1259</v>
      </c>
    </row>
    <row r="321" spans="1:3" x14ac:dyDescent="0.25">
      <c r="A321" s="41" t="s">
        <v>143</v>
      </c>
      <c r="B321" s="41" t="s">
        <v>1180</v>
      </c>
      <c r="C321" s="41" t="s">
        <v>1260</v>
      </c>
    </row>
    <row r="322" spans="1:3" x14ac:dyDescent="0.25">
      <c r="A322" s="41" t="s">
        <v>268</v>
      </c>
      <c r="B322" s="41" t="s">
        <v>1181</v>
      </c>
      <c r="C322" s="41" t="s">
        <v>1261</v>
      </c>
    </row>
    <row r="323" spans="1:3" x14ac:dyDescent="0.25">
      <c r="A323" s="41" t="s">
        <v>369</v>
      </c>
      <c r="B323" s="41" t="s">
        <v>1752</v>
      </c>
      <c r="C323" s="41" t="s">
        <v>1262</v>
      </c>
    </row>
    <row r="324" spans="1:3" x14ac:dyDescent="0.25">
      <c r="A324" s="41" t="s">
        <v>1643</v>
      </c>
      <c r="B324" s="41" t="s">
        <v>1641</v>
      </c>
      <c r="C324" s="41" t="s">
        <v>1642</v>
      </c>
    </row>
    <row r="325" spans="1:3" x14ac:dyDescent="0.25">
      <c r="A325" s="41" t="s">
        <v>269</v>
      </c>
      <c r="B325" s="41" t="s">
        <v>1154</v>
      </c>
      <c r="C325" s="41" t="s">
        <v>1239</v>
      </c>
    </row>
    <row r="326" spans="1:3" x14ac:dyDescent="0.25">
      <c r="A326" s="41" t="s">
        <v>270</v>
      </c>
      <c r="B326" s="41" t="s">
        <v>1040</v>
      </c>
      <c r="C326" s="41" t="s">
        <v>1240</v>
      </c>
    </row>
    <row r="327" spans="1:3" x14ac:dyDescent="0.25">
      <c r="A327" s="41" t="s">
        <v>180</v>
      </c>
      <c r="B327" s="41" t="s">
        <v>1188</v>
      </c>
      <c r="C327" s="41" t="s">
        <v>1271</v>
      </c>
    </row>
    <row r="328" spans="1:3" x14ac:dyDescent="0.25">
      <c r="A328" s="41" t="s">
        <v>97</v>
      </c>
      <c r="B328" s="41" t="s">
        <v>1182</v>
      </c>
      <c r="C328" s="41" t="s">
        <v>1263</v>
      </c>
    </row>
    <row r="329" spans="1:3" x14ac:dyDescent="0.25">
      <c r="A329" s="41" t="s">
        <v>88</v>
      </c>
      <c r="B329" s="41" t="s">
        <v>1183</v>
      </c>
      <c r="C329" s="41" t="s">
        <v>1264</v>
      </c>
    </row>
    <row r="330" spans="1:3" x14ac:dyDescent="0.25">
      <c r="A330" s="41" t="s">
        <v>100</v>
      </c>
      <c r="B330" s="41" t="s">
        <v>1184</v>
      </c>
      <c r="C330" s="41" t="s">
        <v>1272</v>
      </c>
    </row>
    <row r="331" spans="1:3" s="335" customFormat="1" x14ac:dyDescent="0.25">
      <c r="A331" s="412" t="s">
        <v>1633</v>
      </c>
      <c r="B331" s="412" t="s">
        <v>1634</v>
      </c>
      <c r="C331" s="415" t="s">
        <v>1681</v>
      </c>
    </row>
    <row r="332" spans="1:3" x14ac:dyDescent="0.25">
      <c r="A332" s="41" t="s">
        <v>233</v>
      </c>
      <c r="B332" s="41" t="s">
        <v>1189</v>
      </c>
      <c r="C332" s="41" t="s">
        <v>1273</v>
      </c>
    </row>
    <row r="333" spans="1:3" x14ac:dyDescent="0.25">
      <c r="A333" s="41" t="s">
        <v>320</v>
      </c>
      <c r="B333" s="41" t="s">
        <v>1178</v>
      </c>
      <c r="C333" s="41" t="s">
        <v>738</v>
      </c>
    </row>
    <row r="334" spans="1:3" x14ac:dyDescent="0.25">
      <c r="A334" s="41" t="s">
        <v>202</v>
      </c>
      <c r="B334" s="41" t="s">
        <v>1190</v>
      </c>
      <c r="C334" s="41" t="s">
        <v>1274</v>
      </c>
    </row>
    <row r="335" spans="1:3" x14ac:dyDescent="0.25">
      <c r="A335" s="41" t="s">
        <v>321</v>
      </c>
      <c r="B335" s="41" t="s">
        <v>1191</v>
      </c>
      <c r="C335" s="41" t="s">
        <v>1275</v>
      </c>
    </row>
    <row r="336" spans="1:3" x14ac:dyDescent="0.25">
      <c r="A336" s="41" t="s">
        <v>15</v>
      </c>
      <c r="B336" s="41" t="s">
        <v>1192</v>
      </c>
      <c r="C336" s="41" t="s">
        <v>1192</v>
      </c>
    </row>
    <row r="337" spans="1:3" x14ac:dyDescent="0.25">
      <c r="A337" s="41" t="s">
        <v>16</v>
      </c>
      <c r="B337" s="41" t="s">
        <v>1193</v>
      </c>
      <c r="C337" s="41" t="s">
        <v>1193</v>
      </c>
    </row>
    <row r="338" spans="1:3" x14ac:dyDescent="0.25">
      <c r="A338" s="41" t="s">
        <v>17</v>
      </c>
      <c r="B338" s="41" t="s">
        <v>1194</v>
      </c>
      <c r="C338" s="41" t="s">
        <v>1194</v>
      </c>
    </row>
    <row r="339" spans="1:3" x14ac:dyDescent="0.25">
      <c r="A339" s="41" t="s">
        <v>18</v>
      </c>
      <c r="B339" s="41" t="s">
        <v>1195</v>
      </c>
      <c r="C339" s="41" t="s">
        <v>1195</v>
      </c>
    </row>
    <row r="340" spans="1:3" x14ac:dyDescent="0.25">
      <c r="A340" s="41" t="s">
        <v>19</v>
      </c>
      <c r="B340" s="41" t="s">
        <v>1196</v>
      </c>
      <c r="C340" s="41" t="s">
        <v>1196</v>
      </c>
    </row>
    <row r="341" spans="1:3" x14ac:dyDescent="0.25">
      <c r="A341" s="41" t="s">
        <v>107</v>
      </c>
      <c r="B341" s="41" t="s">
        <v>1197</v>
      </c>
      <c r="C341" s="41" t="s">
        <v>1197</v>
      </c>
    </row>
    <row r="342" spans="1:3" x14ac:dyDescent="0.25">
      <c r="A342" s="41" t="s">
        <v>146</v>
      </c>
      <c r="B342" s="41" t="s">
        <v>1198</v>
      </c>
      <c r="C342" s="41" t="s">
        <v>1198</v>
      </c>
    </row>
    <row r="343" spans="1:3" x14ac:dyDescent="0.25">
      <c r="A343" s="41" t="s">
        <v>147</v>
      </c>
      <c r="B343" s="41" t="s">
        <v>1199</v>
      </c>
      <c r="C343" s="41" t="s">
        <v>1199</v>
      </c>
    </row>
    <row r="344" spans="1:3" x14ac:dyDescent="0.25">
      <c r="A344" s="41" t="s">
        <v>148</v>
      </c>
      <c r="B344" s="41" t="s">
        <v>1200</v>
      </c>
      <c r="C344" s="41" t="s">
        <v>1200</v>
      </c>
    </row>
    <row r="345" spans="1:3" x14ac:dyDescent="0.25">
      <c r="A345" s="41" t="s">
        <v>149</v>
      </c>
      <c r="B345" s="41" t="s">
        <v>1201</v>
      </c>
      <c r="C345" s="41" t="s">
        <v>1201</v>
      </c>
    </row>
    <row r="346" spans="1:3" x14ac:dyDescent="0.25">
      <c r="A346" s="41" t="s">
        <v>204</v>
      </c>
      <c r="B346" s="41" t="s">
        <v>1202</v>
      </c>
      <c r="C346" s="41" t="s">
        <v>1276</v>
      </c>
    </row>
    <row r="347" spans="1:3" x14ac:dyDescent="0.25">
      <c r="A347" s="41" t="s">
        <v>79</v>
      </c>
      <c r="B347" s="41" t="s">
        <v>79</v>
      </c>
      <c r="C347" s="41" t="s">
        <v>1277</v>
      </c>
    </row>
    <row r="348" spans="1:3" x14ac:dyDescent="0.25">
      <c r="A348" s="41" t="s">
        <v>371</v>
      </c>
      <c r="B348" s="41" t="s">
        <v>1203</v>
      </c>
      <c r="C348" s="41" t="s">
        <v>1278</v>
      </c>
    </row>
    <row r="349" spans="1:3" x14ac:dyDescent="0.25">
      <c r="A349" s="41" t="s">
        <v>29</v>
      </c>
      <c r="B349" s="41" t="s">
        <v>1204</v>
      </c>
      <c r="C349" s="41" t="s">
        <v>1279</v>
      </c>
    </row>
    <row r="350" spans="1:3" x14ac:dyDescent="0.25">
      <c r="A350" s="41" t="s">
        <v>28</v>
      </c>
      <c r="B350" s="41" t="s">
        <v>1205</v>
      </c>
      <c r="C350" s="41" t="s">
        <v>1280</v>
      </c>
    </row>
    <row r="351" spans="1:3" s="335" customFormat="1" x14ac:dyDescent="0.25">
      <c r="A351" s="412" t="s">
        <v>572</v>
      </c>
      <c r="B351" s="412" t="s">
        <v>1389</v>
      </c>
      <c r="C351" s="415" t="s">
        <v>1682</v>
      </c>
    </row>
    <row r="352" spans="1:3" x14ac:dyDescent="0.25">
      <c r="A352" s="41" t="s">
        <v>520</v>
      </c>
      <c r="B352" s="41" t="s">
        <v>1390</v>
      </c>
      <c r="C352" s="41" t="s">
        <v>1281</v>
      </c>
    </row>
    <row r="353" spans="1:3" x14ac:dyDescent="0.25">
      <c r="A353" s="41" t="s">
        <v>567</v>
      </c>
      <c r="B353" s="41" t="s">
        <v>1753</v>
      </c>
      <c r="C353" s="41" t="s">
        <v>1282</v>
      </c>
    </row>
    <row r="354" spans="1:3" x14ac:dyDescent="0.25">
      <c r="A354" s="41" t="s">
        <v>569</v>
      </c>
      <c r="B354" s="41" t="s">
        <v>1754</v>
      </c>
      <c r="C354" s="41" t="s">
        <v>1283</v>
      </c>
    </row>
    <row r="355" spans="1:3" ht="25" x14ac:dyDescent="0.25">
      <c r="A355" s="41" t="s">
        <v>571</v>
      </c>
      <c r="B355" s="41" t="s">
        <v>1391</v>
      </c>
      <c r="C355" s="41" t="s">
        <v>1284</v>
      </c>
    </row>
    <row r="356" spans="1:3" ht="50" x14ac:dyDescent="0.25">
      <c r="A356" s="41" t="s">
        <v>1580</v>
      </c>
      <c r="B356" s="41" t="s">
        <v>1755</v>
      </c>
      <c r="C356" s="41" t="s">
        <v>1581</v>
      </c>
    </row>
    <row r="357" spans="1:3" x14ac:dyDescent="0.25">
      <c r="A357" s="41" t="s">
        <v>53</v>
      </c>
      <c r="B357" s="41" t="s">
        <v>1011</v>
      </c>
      <c r="C357" s="41" t="s">
        <v>640</v>
      </c>
    </row>
    <row r="358" spans="1:3" x14ac:dyDescent="0.25">
      <c r="A358" s="41" t="s">
        <v>314</v>
      </c>
      <c r="B358" s="41" t="s">
        <v>314</v>
      </c>
      <c r="C358" s="41" t="s">
        <v>1285</v>
      </c>
    </row>
    <row r="359" spans="1:3" x14ac:dyDescent="0.25">
      <c r="A359" s="41" t="s">
        <v>568</v>
      </c>
      <c r="B359" s="41" t="s">
        <v>568</v>
      </c>
      <c r="C359" s="41" t="s">
        <v>650</v>
      </c>
    </row>
    <row r="360" spans="1:3" x14ac:dyDescent="0.25">
      <c r="A360" s="41" t="s">
        <v>315</v>
      </c>
      <c r="B360" s="41" t="s">
        <v>1019</v>
      </c>
      <c r="C360" s="41" t="s">
        <v>648</v>
      </c>
    </row>
    <row r="361" spans="1:3" x14ac:dyDescent="0.25">
      <c r="A361" s="41" t="s">
        <v>150</v>
      </c>
      <c r="B361" s="41" t="s">
        <v>1009</v>
      </c>
      <c r="C361" s="41" t="s">
        <v>638</v>
      </c>
    </row>
    <row r="362" spans="1:3" x14ac:dyDescent="0.25">
      <c r="A362" s="41" t="s">
        <v>570</v>
      </c>
      <c r="B362" s="41" t="s">
        <v>1206</v>
      </c>
      <c r="C362" s="41" t="s">
        <v>1286</v>
      </c>
    </row>
    <row r="363" spans="1:3" x14ac:dyDescent="0.25">
      <c r="A363" s="41" t="s">
        <v>163</v>
      </c>
      <c r="B363" s="41" t="s">
        <v>1207</v>
      </c>
      <c r="C363" s="41" t="s">
        <v>1287</v>
      </c>
    </row>
    <row r="364" spans="1:3" x14ac:dyDescent="0.25">
      <c r="A364" s="41" t="s">
        <v>229</v>
      </c>
      <c r="B364" s="41" t="s">
        <v>1047</v>
      </c>
      <c r="C364" s="41" t="s">
        <v>678</v>
      </c>
    </row>
    <row r="365" spans="1:3" x14ac:dyDescent="0.25">
      <c r="A365" s="41" t="s">
        <v>164</v>
      </c>
      <c r="B365" s="41" t="s">
        <v>1208</v>
      </c>
      <c r="C365" s="41" t="s">
        <v>1288</v>
      </c>
    </row>
    <row r="366" spans="1:3" x14ac:dyDescent="0.25">
      <c r="A366" s="41" t="s">
        <v>87</v>
      </c>
      <c r="B366" s="41" t="s">
        <v>1182</v>
      </c>
      <c r="C366" s="41" t="s">
        <v>1263</v>
      </c>
    </row>
    <row r="367" spans="1:3" x14ac:dyDescent="0.25">
      <c r="A367" s="41" t="s">
        <v>88</v>
      </c>
      <c r="B367" s="41" t="s">
        <v>1183</v>
      </c>
      <c r="C367" s="41" t="s">
        <v>1264</v>
      </c>
    </row>
    <row r="368" spans="1:3" x14ac:dyDescent="0.25">
      <c r="A368" s="41" t="s">
        <v>563</v>
      </c>
      <c r="B368" s="41" t="s">
        <v>1209</v>
      </c>
      <c r="C368" s="41" t="s">
        <v>738</v>
      </c>
    </row>
    <row r="369" spans="1:3" x14ac:dyDescent="0.25">
      <c r="A369" s="41" t="s">
        <v>1596</v>
      </c>
      <c r="B369" s="41" t="s">
        <v>1597</v>
      </c>
      <c r="C369" s="415" t="s">
        <v>1683</v>
      </c>
    </row>
    <row r="370" spans="1:3" ht="33.65" customHeight="1" x14ac:dyDescent="0.25">
      <c r="A370" s="41" t="s">
        <v>930</v>
      </c>
      <c r="B370" s="41" t="s">
        <v>1210</v>
      </c>
      <c r="C370" s="41" t="s">
        <v>1289</v>
      </c>
    </row>
    <row r="371" spans="1:3" ht="39" customHeight="1" x14ac:dyDescent="0.25">
      <c r="A371" s="41" t="s">
        <v>931</v>
      </c>
      <c r="B371" s="41" t="s">
        <v>1589</v>
      </c>
      <c r="C371" s="41" t="s">
        <v>1290</v>
      </c>
    </row>
    <row r="372" spans="1:3" x14ac:dyDescent="0.25">
      <c r="A372" s="41" t="s">
        <v>230</v>
      </c>
      <c r="B372" s="41" t="s">
        <v>1211</v>
      </c>
      <c r="C372" s="41" t="s">
        <v>1291</v>
      </c>
    </row>
    <row r="373" spans="1:3" x14ac:dyDescent="0.25">
      <c r="A373" s="41" t="s">
        <v>115</v>
      </c>
      <c r="B373" s="41" t="s">
        <v>1212</v>
      </c>
      <c r="C373" s="41" t="s">
        <v>1292</v>
      </c>
    </row>
    <row r="374" spans="1:3" x14ac:dyDescent="0.25">
      <c r="A374" s="41" t="s">
        <v>41</v>
      </c>
      <c r="B374" s="41" t="s">
        <v>1213</v>
      </c>
      <c r="C374" s="41" t="s">
        <v>1293</v>
      </c>
    </row>
    <row r="375" spans="1:3" x14ac:dyDescent="0.25">
      <c r="A375" s="41" t="s">
        <v>47</v>
      </c>
      <c r="B375" s="41" t="s">
        <v>1214</v>
      </c>
      <c r="C375" s="41" t="s">
        <v>1294</v>
      </c>
    </row>
    <row r="376" spans="1:3" x14ac:dyDescent="0.25">
      <c r="A376" s="41" t="s">
        <v>44</v>
      </c>
      <c r="B376" s="41" t="s">
        <v>1215</v>
      </c>
      <c r="C376" s="41" t="s">
        <v>1295</v>
      </c>
    </row>
    <row r="377" spans="1:3" x14ac:dyDescent="0.25">
      <c r="A377" s="41" t="s">
        <v>2</v>
      </c>
      <c r="B377" s="41" t="s">
        <v>1216</v>
      </c>
      <c r="C377" s="41" t="s">
        <v>1296</v>
      </c>
    </row>
    <row r="378" spans="1:3" x14ac:dyDescent="0.25">
      <c r="A378" s="41" t="s">
        <v>3</v>
      </c>
      <c r="B378" s="41" t="s">
        <v>1217</v>
      </c>
      <c r="C378" s="41" t="s">
        <v>1297</v>
      </c>
    </row>
    <row r="379" spans="1:3" x14ac:dyDescent="0.25">
      <c r="A379" s="41" t="s">
        <v>5</v>
      </c>
      <c r="B379" s="41" t="s">
        <v>1218</v>
      </c>
      <c r="C379" s="41" t="s">
        <v>1298</v>
      </c>
    </row>
    <row r="380" spans="1:3" x14ac:dyDescent="0.25">
      <c r="A380" s="41" t="s">
        <v>116</v>
      </c>
      <c r="B380" s="41" t="s">
        <v>1219</v>
      </c>
      <c r="C380" s="41" t="s">
        <v>1299</v>
      </c>
    </row>
    <row r="381" spans="1:3" x14ac:dyDescent="0.25">
      <c r="A381" s="41" t="s">
        <v>102</v>
      </c>
      <c r="B381" s="41" t="s">
        <v>1220</v>
      </c>
      <c r="C381" s="41" t="s">
        <v>1300</v>
      </c>
    </row>
    <row r="382" spans="1:3" x14ac:dyDescent="0.25">
      <c r="A382" s="41" t="s">
        <v>7</v>
      </c>
      <c r="B382" s="41" t="s">
        <v>1221</v>
      </c>
      <c r="C382" s="41" t="s">
        <v>1238</v>
      </c>
    </row>
    <row r="383" spans="1:3" x14ac:dyDescent="0.25">
      <c r="A383" s="41" t="s">
        <v>7</v>
      </c>
      <c r="B383" s="41" t="s">
        <v>1221</v>
      </c>
      <c r="C383" s="41" t="s">
        <v>1238</v>
      </c>
    </row>
    <row r="384" spans="1:3" x14ac:dyDescent="0.25">
      <c r="A384" s="41" t="s">
        <v>1644</v>
      </c>
      <c r="B384" s="41" t="s">
        <v>1645</v>
      </c>
      <c r="C384" s="41" t="s">
        <v>1646</v>
      </c>
    </row>
    <row r="385" spans="1:3" x14ac:dyDescent="0.25">
      <c r="A385" s="41" t="s">
        <v>165</v>
      </c>
      <c r="B385" s="41" t="s">
        <v>1222</v>
      </c>
      <c r="C385" s="41" t="s">
        <v>1301</v>
      </c>
    </row>
    <row r="386" spans="1:3" x14ac:dyDescent="0.25">
      <c r="A386" s="41" t="s">
        <v>106</v>
      </c>
      <c r="B386" s="41" t="s">
        <v>1223</v>
      </c>
      <c r="C386" s="41" t="s">
        <v>1302</v>
      </c>
    </row>
    <row r="387" spans="1:3" x14ac:dyDescent="0.25">
      <c r="A387" s="41" t="s">
        <v>1647</v>
      </c>
      <c r="B387" s="41" t="s">
        <v>1648</v>
      </c>
      <c r="C387" s="41" t="s">
        <v>1649</v>
      </c>
    </row>
    <row r="388" spans="1:3" x14ac:dyDescent="0.25">
      <c r="A388" s="41" t="s">
        <v>166</v>
      </c>
      <c r="B388" s="41" t="s">
        <v>1224</v>
      </c>
      <c r="C388" s="41" t="s">
        <v>1303</v>
      </c>
    </row>
    <row r="389" spans="1:3" x14ac:dyDescent="0.25">
      <c r="A389" s="41" t="s">
        <v>751</v>
      </c>
      <c r="B389" s="41" t="s">
        <v>1392</v>
      </c>
      <c r="C389" s="41" t="s">
        <v>1304</v>
      </c>
    </row>
    <row r="390" spans="1:3" x14ac:dyDescent="0.25">
      <c r="A390" s="41" t="s">
        <v>172</v>
      </c>
      <c r="B390" s="41" t="s">
        <v>1393</v>
      </c>
      <c r="C390" s="41" t="s">
        <v>1305</v>
      </c>
    </row>
    <row r="391" spans="1:3" x14ac:dyDescent="0.25">
      <c r="A391" s="41" t="s">
        <v>926</v>
      </c>
      <c r="B391" s="41" t="s">
        <v>1394</v>
      </c>
      <c r="C391" s="41" t="s">
        <v>1305</v>
      </c>
    </row>
    <row r="392" spans="1:3" x14ac:dyDescent="0.25">
      <c r="A392" s="41" t="s">
        <v>9</v>
      </c>
      <c r="B392" s="41" t="s">
        <v>1395</v>
      </c>
      <c r="C392" s="41" t="s">
        <v>1306</v>
      </c>
    </row>
    <row r="393" spans="1:3" x14ac:dyDescent="0.25">
      <c r="A393" s="41" t="s">
        <v>108</v>
      </c>
      <c r="B393" s="41" t="s">
        <v>1396</v>
      </c>
      <c r="C393" s="41" t="s">
        <v>1307</v>
      </c>
    </row>
    <row r="394" spans="1:3" x14ac:dyDescent="0.25">
      <c r="A394" s="41" t="s">
        <v>169</v>
      </c>
      <c r="B394" s="41" t="s">
        <v>1397</v>
      </c>
      <c r="C394" s="41" t="s">
        <v>741</v>
      </c>
    </row>
    <row r="395" spans="1:3" x14ac:dyDescent="0.25">
      <c r="A395" s="41" t="s">
        <v>167</v>
      </c>
      <c r="B395" s="41" t="s">
        <v>1040</v>
      </c>
      <c r="C395" s="41" t="s">
        <v>730</v>
      </c>
    </row>
    <row r="396" spans="1:3" x14ac:dyDescent="0.25">
      <c r="A396" s="41" t="s">
        <v>10</v>
      </c>
      <c r="B396" s="41" t="s">
        <v>1398</v>
      </c>
      <c r="C396" s="41" t="s">
        <v>739</v>
      </c>
    </row>
    <row r="397" spans="1:3" x14ac:dyDescent="0.25">
      <c r="A397" s="41" t="s">
        <v>67</v>
      </c>
      <c r="B397" s="41" t="s">
        <v>1399</v>
      </c>
      <c r="C397" s="41" t="s">
        <v>1308</v>
      </c>
    </row>
    <row r="398" spans="1:3" x14ac:dyDescent="0.25">
      <c r="A398" s="41" t="s">
        <v>70</v>
      </c>
      <c r="B398" s="41" t="s">
        <v>1400</v>
      </c>
      <c r="C398" s="41" t="s">
        <v>1309</v>
      </c>
    </row>
    <row r="399" spans="1:3" x14ac:dyDescent="0.25">
      <c r="A399" s="41" t="s">
        <v>71</v>
      </c>
      <c r="B399" s="41" t="s">
        <v>1401</v>
      </c>
      <c r="C399" s="41" t="s">
        <v>1310</v>
      </c>
    </row>
    <row r="400" spans="1:3" x14ac:dyDescent="0.25">
      <c r="A400" s="41" t="s">
        <v>35</v>
      </c>
      <c r="B400" s="41" t="s">
        <v>1402</v>
      </c>
      <c r="C400" s="41" t="s">
        <v>1311</v>
      </c>
    </row>
    <row r="401" spans="1:3" x14ac:dyDescent="0.25">
      <c r="A401" s="41" t="s">
        <v>168</v>
      </c>
      <c r="B401" s="41" t="s">
        <v>1403</v>
      </c>
      <c r="C401" s="41" t="s">
        <v>1312</v>
      </c>
    </row>
    <row r="402" spans="1:3" x14ac:dyDescent="0.25">
      <c r="A402" s="41" t="s">
        <v>119</v>
      </c>
      <c r="B402" s="41" t="s">
        <v>1404</v>
      </c>
      <c r="C402" s="41" t="s">
        <v>1313</v>
      </c>
    </row>
    <row r="403" spans="1:3" x14ac:dyDescent="0.25">
      <c r="A403" s="41" t="s">
        <v>200</v>
      </c>
      <c r="B403" s="41" t="s">
        <v>1405</v>
      </c>
      <c r="C403" s="41" t="s">
        <v>1314</v>
      </c>
    </row>
    <row r="404" spans="1:3" x14ac:dyDescent="0.25">
      <c r="A404" s="41" t="s">
        <v>20</v>
      </c>
      <c r="B404" s="41" t="s">
        <v>1603</v>
      </c>
      <c r="C404" s="41" t="s">
        <v>1604</v>
      </c>
    </row>
    <row r="405" spans="1:3" x14ac:dyDescent="0.25">
      <c r="A405" s="41" t="s">
        <v>5</v>
      </c>
      <c r="B405" s="41" t="s">
        <v>1218</v>
      </c>
      <c r="C405" s="41" t="s">
        <v>1298</v>
      </c>
    </row>
    <row r="406" spans="1:3" x14ac:dyDescent="0.25">
      <c r="A406" s="41" t="s">
        <v>102</v>
      </c>
      <c r="B406" s="41" t="s">
        <v>1220</v>
      </c>
      <c r="C406" s="41" t="s">
        <v>1300</v>
      </c>
    </row>
    <row r="407" spans="1:3" x14ac:dyDescent="0.25">
      <c r="A407" s="41" t="s">
        <v>7</v>
      </c>
      <c r="B407" s="41" t="s">
        <v>1221</v>
      </c>
      <c r="C407" s="41" t="s">
        <v>1238</v>
      </c>
    </row>
    <row r="408" spans="1:3" x14ac:dyDescent="0.25">
      <c r="A408" s="41" t="s">
        <v>309</v>
      </c>
      <c r="B408" s="41" t="s">
        <v>1406</v>
      </c>
      <c r="C408" s="41" t="s">
        <v>1315</v>
      </c>
    </row>
    <row r="409" spans="1:3" x14ac:dyDescent="0.25">
      <c r="A409" s="41" t="s">
        <v>338</v>
      </c>
      <c r="B409" s="41" t="s">
        <v>1407</v>
      </c>
      <c r="C409" s="41" t="s">
        <v>1316</v>
      </c>
    </row>
    <row r="410" spans="1:3" x14ac:dyDescent="0.25">
      <c r="A410" s="41" t="s">
        <v>78</v>
      </c>
      <c r="B410" s="41" t="s">
        <v>1408</v>
      </c>
      <c r="C410" s="41" t="s">
        <v>1317</v>
      </c>
    </row>
    <row r="411" spans="1:3" x14ac:dyDescent="0.25">
      <c r="A411" s="41" t="s">
        <v>205</v>
      </c>
      <c r="B411" s="41" t="s">
        <v>1409</v>
      </c>
      <c r="C411" s="41" t="s">
        <v>1318</v>
      </c>
    </row>
    <row r="412" spans="1:3" x14ac:dyDescent="0.25">
      <c r="A412" s="41" t="s">
        <v>131</v>
      </c>
      <c r="B412" s="41" t="s">
        <v>1410</v>
      </c>
      <c r="C412" s="41" t="s">
        <v>1319</v>
      </c>
    </row>
    <row r="413" spans="1:3" x14ac:dyDescent="0.25">
      <c r="A413" s="41" t="s">
        <v>132</v>
      </c>
      <c r="B413" s="41" t="s">
        <v>1411</v>
      </c>
      <c r="C413" s="41" t="s">
        <v>1320</v>
      </c>
    </row>
    <row r="414" spans="1:3" x14ac:dyDescent="0.25">
      <c r="A414" s="41" t="s">
        <v>192</v>
      </c>
      <c r="B414" s="41" t="s">
        <v>1412</v>
      </c>
      <c r="C414" s="41" t="s">
        <v>1321</v>
      </c>
    </row>
    <row r="415" spans="1:3" x14ac:dyDescent="0.25">
      <c r="A415" s="41" t="s">
        <v>80</v>
      </c>
      <c r="B415" s="41" t="s">
        <v>1413</v>
      </c>
      <c r="C415" s="41" t="s">
        <v>1322</v>
      </c>
    </row>
    <row r="416" spans="1:3" x14ac:dyDescent="0.25">
      <c r="A416" s="41" t="s">
        <v>965</v>
      </c>
      <c r="B416" s="41" t="s">
        <v>969</v>
      </c>
      <c r="C416" s="41" t="s">
        <v>968</v>
      </c>
    </row>
    <row r="417" spans="1:3" x14ac:dyDescent="0.25">
      <c r="A417" s="41" t="s">
        <v>201</v>
      </c>
      <c r="B417" s="41" t="s">
        <v>1414</v>
      </c>
      <c r="C417" s="41" t="s">
        <v>1323</v>
      </c>
    </row>
    <row r="418" spans="1:3" x14ac:dyDescent="0.25">
      <c r="A418" s="41" t="s">
        <v>27</v>
      </c>
      <c r="B418" s="41" t="s">
        <v>1415</v>
      </c>
      <c r="C418" s="41" t="s">
        <v>1324</v>
      </c>
    </row>
    <row r="419" spans="1:3" x14ac:dyDescent="0.25">
      <c r="A419" s="41" t="s">
        <v>29</v>
      </c>
      <c r="B419" s="41" t="s">
        <v>1204</v>
      </c>
      <c r="C419" s="41" t="s">
        <v>1279</v>
      </c>
    </row>
    <row r="420" spans="1:3" x14ac:dyDescent="0.25">
      <c r="A420" s="41" t="s">
        <v>427</v>
      </c>
      <c r="B420" s="41" t="s">
        <v>1416</v>
      </c>
      <c r="C420" s="41" t="s">
        <v>1325</v>
      </c>
    </row>
    <row r="421" spans="1:3" x14ac:dyDescent="0.25">
      <c r="A421" s="41" t="s">
        <v>28</v>
      </c>
      <c r="B421" s="41" t="s">
        <v>1417</v>
      </c>
      <c r="C421" s="41" t="s">
        <v>1326</v>
      </c>
    </row>
    <row r="422" spans="1:3" x14ac:dyDescent="0.25">
      <c r="A422" s="41" t="s">
        <v>30</v>
      </c>
      <c r="B422" s="41" t="s">
        <v>1418</v>
      </c>
      <c r="C422" s="41" t="s">
        <v>1327</v>
      </c>
    </row>
    <row r="423" spans="1:3" x14ac:dyDescent="0.25">
      <c r="A423" s="41" t="s">
        <v>31</v>
      </c>
      <c r="B423" s="41" t="s">
        <v>1419</v>
      </c>
      <c r="C423" s="41" t="s">
        <v>1328</v>
      </c>
    </row>
    <row r="424" spans="1:3" x14ac:dyDescent="0.25">
      <c r="A424" s="41" t="s">
        <v>32</v>
      </c>
      <c r="B424" s="41" t="s">
        <v>1420</v>
      </c>
      <c r="C424" s="41" t="s">
        <v>1329</v>
      </c>
    </row>
    <row r="425" spans="1:3" x14ac:dyDescent="0.25">
      <c r="A425" s="41" t="s">
        <v>33</v>
      </c>
      <c r="B425" s="41" t="s">
        <v>1421</v>
      </c>
      <c r="C425" s="41" t="s">
        <v>1330</v>
      </c>
    </row>
    <row r="426" spans="1:3" x14ac:dyDescent="0.25">
      <c r="A426" s="41" t="s">
        <v>1477</v>
      </c>
      <c r="B426" s="41" t="s">
        <v>1478</v>
      </c>
      <c r="C426" s="41" t="s">
        <v>1479</v>
      </c>
    </row>
    <row r="427" spans="1:3" x14ac:dyDescent="0.25">
      <c r="A427" s="41" t="s">
        <v>39</v>
      </c>
      <c r="B427" s="41" t="s">
        <v>1422</v>
      </c>
      <c r="C427" s="41" t="s">
        <v>1331</v>
      </c>
    </row>
    <row r="428" spans="1:3" x14ac:dyDescent="0.25">
      <c r="A428" s="41" t="s">
        <v>1807</v>
      </c>
      <c r="B428" s="435" t="s">
        <v>1805</v>
      </c>
      <c r="C428" s="41" t="s">
        <v>1806</v>
      </c>
    </row>
    <row r="429" spans="1:3" x14ac:dyDescent="0.25">
      <c r="A429" s="41" t="s">
        <v>143</v>
      </c>
      <c r="B429" s="435" t="s">
        <v>1797</v>
      </c>
      <c r="C429" s="41" t="s">
        <v>1756</v>
      </c>
    </row>
    <row r="430" spans="1:3" x14ac:dyDescent="0.25">
      <c r="A430" s="41" t="s">
        <v>1659</v>
      </c>
      <c r="B430" s="435" t="s">
        <v>1757</v>
      </c>
      <c r="C430" s="41" t="s">
        <v>1758</v>
      </c>
    </row>
    <row r="431" spans="1:3" x14ac:dyDescent="0.25">
      <c r="A431" s="41" t="s">
        <v>1796</v>
      </c>
      <c r="B431" s="435" t="s">
        <v>1798</v>
      </c>
      <c r="C431" s="41" t="s">
        <v>1799</v>
      </c>
    </row>
    <row r="432" spans="1:3" x14ac:dyDescent="0.25">
      <c r="A432" s="41" t="s">
        <v>36</v>
      </c>
      <c r="B432" s="41" t="s">
        <v>1423</v>
      </c>
      <c r="C432" s="41" t="s">
        <v>1332</v>
      </c>
    </row>
    <row r="433" spans="1:3" x14ac:dyDescent="0.25">
      <c r="A433" s="41" t="s">
        <v>81</v>
      </c>
      <c r="B433" s="41" t="s">
        <v>1424</v>
      </c>
      <c r="C433" s="41" t="s">
        <v>1333</v>
      </c>
    </row>
    <row r="434" spans="1:3" x14ac:dyDescent="0.25">
      <c r="A434" s="41" t="s">
        <v>84</v>
      </c>
      <c r="B434" s="41" t="s">
        <v>1425</v>
      </c>
      <c r="C434" s="41" t="s">
        <v>1334</v>
      </c>
    </row>
    <row r="435" spans="1:3" x14ac:dyDescent="0.25">
      <c r="A435" s="41" t="s">
        <v>85</v>
      </c>
      <c r="B435" s="41" t="s">
        <v>1426</v>
      </c>
      <c r="C435" s="41" t="s">
        <v>1335</v>
      </c>
    </row>
    <row r="436" spans="1:3" x14ac:dyDescent="0.25">
      <c r="A436" s="41" t="s">
        <v>1650</v>
      </c>
      <c r="B436" s="41" t="s">
        <v>1651</v>
      </c>
      <c r="C436" s="41" t="s">
        <v>1652</v>
      </c>
    </row>
    <row r="437" spans="1:3" x14ac:dyDescent="0.25">
      <c r="A437" s="41" t="s">
        <v>1653</v>
      </c>
      <c r="B437" s="41" t="s">
        <v>1654</v>
      </c>
      <c r="C437" s="41" t="s">
        <v>1655</v>
      </c>
    </row>
    <row r="438" spans="1:3" x14ac:dyDescent="0.25">
      <c r="A438" s="41" t="s">
        <v>133</v>
      </c>
      <c r="B438" s="41" t="s">
        <v>1427</v>
      </c>
      <c r="C438" s="41" t="s">
        <v>1336</v>
      </c>
    </row>
    <row r="439" spans="1:3" x14ac:dyDescent="0.25">
      <c r="A439" s="41" t="s">
        <v>134</v>
      </c>
      <c r="B439" s="41" t="s">
        <v>1428</v>
      </c>
      <c r="C439" s="41" t="s">
        <v>1337</v>
      </c>
    </row>
    <row r="440" spans="1:3" x14ac:dyDescent="0.25">
      <c r="A440" s="436" t="s">
        <v>1759</v>
      </c>
      <c r="B440" s="41" t="s">
        <v>1696</v>
      </c>
      <c r="C440" s="436" t="s">
        <v>1760</v>
      </c>
    </row>
    <row r="441" spans="1:3" x14ac:dyDescent="0.25">
      <c r="A441" s="41" t="s">
        <v>25</v>
      </c>
      <c r="B441" s="41" t="s">
        <v>25</v>
      </c>
      <c r="C441" s="41" t="s">
        <v>25</v>
      </c>
    </row>
    <row r="442" spans="1:3" x14ac:dyDescent="0.25">
      <c r="A442" s="41" t="s">
        <v>26</v>
      </c>
      <c r="B442" s="41" t="s">
        <v>1429</v>
      </c>
      <c r="C442" s="41" t="s">
        <v>1338</v>
      </c>
    </row>
    <row r="443" spans="1:3" x14ac:dyDescent="0.25">
      <c r="A443" s="41" t="s">
        <v>86</v>
      </c>
      <c r="B443" s="41" t="s">
        <v>1430</v>
      </c>
      <c r="C443" s="41" t="s">
        <v>1339</v>
      </c>
    </row>
    <row r="444" spans="1:3" x14ac:dyDescent="0.25">
      <c r="A444" s="41" t="s">
        <v>37</v>
      </c>
      <c r="B444" s="41" t="s">
        <v>1431</v>
      </c>
      <c r="C444" s="41" t="s">
        <v>37</v>
      </c>
    </row>
    <row r="445" spans="1:3" x14ac:dyDescent="0.25">
      <c r="A445" s="41" t="s">
        <v>34</v>
      </c>
      <c r="B445" s="41" t="s">
        <v>1432</v>
      </c>
      <c r="C445" s="41" t="s">
        <v>1340</v>
      </c>
    </row>
    <row r="446" spans="1:3" x14ac:dyDescent="0.25">
      <c r="A446" s="41" t="s">
        <v>546</v>
      </c>
      <c r="B446" s="41" t="s">
        <v>1762</v>
      </c>
      <c r="C446" s="41" t="s">
        <v>1761</v>
      </c>
    </row>
    <row r="447" spans="1:3" x14ac:dyDescent="0.25">
      <c r="A447" s="41" t="s">
        <v>129</v>
      </c>
      <c r="B447" s="41" t="s">
        <v>1433</v>
      </c>
      <c r="C447" s="41" t="s">
        <v>1341</v>
      </c>
    </row>
    <row r="448" spans="1:3" x14ac:dyDescent="0.25">
      <c r="A448" s="41" t="s">
        <v>130</v>
      </c>
      <c r="B448" s="41" t="s">
        <v>1434</v>
      </c>
      <c r="C448" s="41" t="s">
        <v>1342</v>
      </c>
    </row>
    <row r="449" spans="1:3" x14ac:dyDescent="0.25">
      <c r="A449" s="41" t="s">
        <v>117</v>
      </c>
      <c r="B449" s="41" t="s">
        <v>1435</v>
      </c>
      <c r="C449" s="41" t="s">
        <v>1343</v>
      </c>
    </row>
    <row r="450" spans="1:3" x14ac:dyDescent="0.25">
      <c r="A450" s="41" t="s">
        <v>170</v>
      </c>
      <c r="B450" s="41" t="s">
        <v>1436</v>
      </c>
      <c r="C450" s="41" t="s">
        <v>1344</v>
      </c>
    </row>
    <row r="451" spans="1:3" x14ac:dyDescent="0.25">
      <c r="A451" s="41" t="s">
        <v>118</v>
      </c>
      <c r="B451" s="41" t="s">
        <v>1437</v>
      </c>
      <c r="C451" s="41" t="s">
        <v>1345</v>
      </c>
    </row>
    <row r="452" spans="1:3" x14ac:dyDescent="0.25">
      <c r="A452" s="41" t="s">
        <v>40</v>
      </c>
      <c r="B452" s="41" t="s">
        <v>1438</v>
      </c>
      <c r="C452" s="41" t="s">
        <v>1346</v>
      </c>
    </row>
    <row r="453" spans="1:3" x14ac:dyDescent="0.25">
      <c r="A453" s="41" t="s">
        <v>103</v>
      </c>
      <c r="B453" s="41" t="s">
        <v>1439</v>
      </c>
      <c r="C453" s="41" t="s">
        <v>1347</v>
      </c>
    </row>
    <row r="454" spans="1:3" x14ac:dyDescent="0.25">
      <c r="A454" s="41" t="s">
        <v>104</v>
      </c>
      <c r="B454" s="41" t="s">
        <v>1440</v>
      </c>
      <c r="C454" s="41" t="s">
        <v>1348</v>
      </c>
    </row>
    <row r="455" spans="1:3" x14ac:dyDescent="0.25">
      <c r="A455" s="412" t="s">
        <v>1763</v>
      </c>
      <c r="B455" s="412" t="s">
        <v>1697</v>
      </c>
      <c r="C455" s="415" t="s">
        <v>1764</v>
      </c>
    </row>
    <row r="456" spans="1:3" x14ac:dyDescent="0.25">
      <c r="A456" s="412" t="s">
        <v>1763</v>
      </c>
      <c r="B456" s="412" t="s">
        <v>1697</v>
      </c>
      <c r="C456" s="415" t="s">
        <v>1764</v>
      </c>
    </row>
    <row r="457" spans="1:3" x14ac:dyDescent="0.25">
      <c r="A457" s="41" t="s">
        <v>1778</v>
      </c>
      <c r="B457" s="41" t="s">
        <v>1777</v>
      </c>
      <c r="C457" s="41" t="s">
        <v>1779</v>
      </c>
    </row>
    <row r="458" spans="1:3" x14ac:dyDescent="0.25">
      <c r="A458" s="41" t="s">
        <v>193</v>
      </c>
      <c r="B458" s="41" t="s">
        <v>1441</v>
      </c>
      <c r="C458" s="41" t="s">
        <v>1349</v>
      </c>
    </row>
    <row r="459" spans="1:3" x14ac:dyDescent="0.25">
      <c r="A459" s="336" t="s">
        <v>1780</v>
      </c>
      <c r="B459" s="412" t="s">
        <v>1765</v>
      </c>
      <c r="C459" s="336" t="s">
        <v>1766</v>
      </c>
    </row>
    <row r="460" spans="1:3" x14ac:dyDescent="0.25">
      <c r="A460" s="336" t="s">
        <v>414</v>
      </c>
      <c r="B460" s="412" t="s">
        <v>1442</v>
      </c>
      <c r="C460" s="336" t="s">
        <v>1350</v>
      </c>
    </row>
    <row r="461" spans="1:3" x14ac:dyDescent="0.25">
      <c r="A461" s="41" t="s">
        <v>414</v>
      </c>
      <c r="B461" s="41" t="s">
        <v>1442</v>
      </c>
      <c r="C461" s="41" t="s">
        <v>1350</v>
      </c>
    </row>
    <row r="462" spans="1:3" x14ac:dyDescent="0.25">
      <c r="A462" s="41" t="s">
        <v>1785</v>
      </c>
      <c r="B462" s="41" t="s">
        <v>1783</v>
      </c>
      <c r="C462" s="41" t="s">
        <v>1784</v>
      </c>
    </row>
    <row r="463" spans="1:3" x14ac:dyDescent="0.25">
      <c r="A463" s="41" t="s">
        <v>194</v>
      </c>
      <c r="B463" s="41" t="s">
        <v>1443</v>
      </c>
      <c r="C463" s="41" t="s">
        <v>1351</v>
      </c>
    </row>
    <row r="464" spans="1:3" x14ac:dyDescent="0.25">
      <c r="A464" s="41" t="s">
        <v>58</v>
      </c>
      <c r="B464" s="41" t="s">
        <v>1444</v>
      </c>
      <c r="C464" s="41" t="s">
        <v>1352</v>
      </c>
    </row>
    <row r="465" spans="1:3" x14ac:dyDescent="0.25">
      <c r="A465" s="41" t="s">
        <v>415</v>
      </c>
      <c r="B465" s="41" t="s">
        <v>1445</v>
      </c>
      <c r="C465" s="41" t="s">
        <v>1353</v>
      </c>
    </row>
    <row r="466" spans="1:3" x14ac:dyDescent="0.25">
      <c r="A466" s="41" t="s">
        <v>1781</v>
      </c>
      <c r="B466" s="41" t="s">
        <v>1782</v>
      </c>
      <c r="C466" s="41" t="s">
        <v>1354</v>
      </c>
    </row>
    <row r="467" spans="1:3" x14ac:dyDescent="0.25">
      <c r="A467" s="41" t="s">
        <v>1767</v>
      </c>
      <c r="B467" s="41" t="s">
        <v>1768</v>
      </c>
      <c r="C467" s="41" t="s">
        <v>1769</v>
      </c>
    </row>
    <row r="468" spans="1:3" x14ac:dyDescent="0.25">
      <c r="A468" s="41" t="s">
        <v>1770</v>
      </c>
      <c r="B468" s="41" t="s">
        <v>1771</v>
      </c>
      <c r="C468" s="41" t="s">
        <v>1772</v>
      </c>
    </row>
    <row r="469" spans="1:3" x14ac:dyDescent="0.25">
      <c r="A469" s="41" t="s">
        <v>1773</v>
      </c>
      <c r="B469" s="41" t="s">
        <v>1774</v>
      </c>
      <c r="C469" s="41" t="s">
        <v>1775</v>
      </c>
    </row>
    <row r="470" spans="1:3" x14ac:dyDescent="0.25">
      <c r="A470" s="41" t="s">
        <v>67</v>
      </c>
      <c r="B470" s="41" t="s">
        <v>1399</v>
      </c>
      <c r="C470" s="41" t="s">
        <v>1308</v>
      </c>
    </row>
    <row r="471" spans="1:3" x14ac:dyDescent="0.25">
      <c r="A471" s="41" t="s">
        <v>1786</v>
      </c>
      <c r="B471" s="41" t="s">
        <v>1787</v>
      </c>
      <c r="C471" s="41" t="s">
        <v>1788</v>
      </c>
    </row>
    <row r="472" spans="1:3" x14ac:dyDescent="0.25">
      <c r="A472" s="41" t="s">
        <v>311</v>
      </c>
      <c r="B472" s="41" t="s">
        <v>1446</v>
      </c>
      <c r="C472" s="41" t="s">
        <v>1355</v>
      </c>
    </row>
    <row r="473" spans="1:3" x14ac:dyDescent="0.25">
      <c r="A473" s="41" t="s">
        <v>339</v>
      </c>
      <c r="B473" s="41" t="s">
        <v>1447</v>
      </c>
      <c r="C473" s="41" t="s">
        <v>1795</v>
      </c>
    </row>
    <row r="474" spans="1:3" x14ac:dyDescent="0.25">
      <c r="A474" s="41" t="s">
        <v>306</v>
      </c>
      <c r="B474" s="41" t="s">
        <v>1448</v>
      </c>
      <c r="C474" s="41" t="s">
        <v>1356</v>
      </c>
    </row>
    <row r="475" spans="1:3" x14ac:dyDescent="0.25">
      <c r="A475" s="41" t="s">
        <v>1789</v>
      </c>
      <c r="B475" s="41" t="s">
        <v>1790</v>
      </c>
      <c r="C475" s="41" t="s">
        <v>1791</v>
      </c>
    </row>
    <row r="476" spans="1:3" x14ac:dyDescent="0.25">
      <c r="A476" s="41" t="s">
        <v>1792</v>
      </c>
      <c r="B476" s="41" t="s">
        <v>1793</v>
      </c>
      <c r="C476" s="41" t="s">
        <v>1794</v>
      </c>
    </row>
    <row r="477" spans="1:3" ht="87.5" x14ac:dyDescent="0.25">
      <c r="A477" s="41" t="s">
        <v>1582</v>
      </c>
      <c r="B477" s="41" t="s">
        <v>1588</v>
      </c>
      <c r="C477" s="41" t="s">
        <v>1357</v>
      </c>
    </row>
    <row r="478" spans="1:3" x14ac:dyDescent="0.25">
      <c r="A478" s="41" t="s">
        <v>564</v>
      </c>
      <c r="B478" s="41" t="s">
        <v>1449</v>
      </c>
      <c r="C478" s="41" t="s">
        <v>1358</v>
      </c>
    </row>
    <row r="479" spans="1:3" x14ac:dyDescent="0.25">
      <c r="A479" s="41" t="s">
        <v>516</v>
      </c>
      <c r="B479" s="41" t="s">
        <v>1450</v>
      </c>
      <c r="C479" s="41" t="s">
        <v>1359</v>
      </c>
    </row>
    <row r="480" spans="1:3" ht="32.15" customHeight="1" x14ac:dyDescent="0.25">
      <c r="A480" s="41" t="s">
        <v>517</v>
      </c>
      <c r="B480" s="41" t="s">
        <v>1590</v>
      </c>
      <c r="C480" s="41" t="s">
        <v>1360</v>
      </c>
    </row>
    <row r="481" spans="1:3" ht="25" x14ac:dyDescent="0.25">
      <c r="A481" s="41" t="s">
        <v>231</v>
      </c>
      <c r="B481" s="41" t="s">
        <v>1591</v>
      </c>
      <c r="C481" s="41" t="s">
        <v>1361</v>
      </c>
    </row>
    <row r="482" spans="1:3" x14ac:dyDescent="0.25">
      <c r="A482" s="41" t="s">
        <v>353</v>
      </c>
      <c r="B482" s="41" t="s">
        <v>1592</v>
      </c>
      <c r="C482" s="41" t="s">
        <v>1362</v>
      </c>
    </row>
    <row r="483" spans="1:3" x14ac:dyDescent="0.25">
      <c r="A483" s="41" t="s">
        <v>232</v>
      </c>
      <c r="B483" s="41" t="s">
        <v>1451</v>
      </c>
      <c r="C483" s="41" t="s">
        <v>1363</v>
      </c>
    </row>
    <row r="484" spans="1:3" x14ac:dyDescent="0.25">
      <c r="A484" s="41" t="s">
        <v>545</v>
      </c>
      <c r="B484" s="41" t="s">
        <v>1452</v>
      </c>
      <c r="C484" s="41" t="s">
        <v>1364</v>
      </c>
    </row>
    <row r="485" spans="1:3" x14ac:dyDescent="0.25">
      <c r="A485" s="41" t="s">
        <v>545</v>
      </c>
      <c r="B485" s="41" t="s">
        <v>1452</v>
      </c>
      <c r="C485" s="41" t="s">
        <v>1364</v>
      </c>
    </row>
    <row r="486" spans="1:3" x14ac:dyDescent="0.25">
      <c r="A486" s="41" t="s">
        <v>198</v>
      </c>
      <c r="B486" s="41" t="s">
        <v>1453</v>
      </c>
      <c r="C486" s="41" t="s">
        <v>1365</v>
      </c>
    </row>
    <row r="487" spans="1:3" ht="25" x14ac:dyDescent="0.25">
      <c r="A487" s="41" t="s">
        <v>752</v>
      </c>
      <c r="B487" s="41" t="s">
        <v>1454</v>
      </c>
      <c r="C487" s="41" t="s">
        <v>1366</v>
      </c>
    </row>
    <row r="488" spans="1:3" x14ac:dyDescent="0.25">
      <c r="A488" s="41" t="s">
        <v>544</v>
      </c>
      <c r="B488" s="41" t="s">
        <v>1455</v>
      </c>
      <c r="C488" s="41" t="s">
        <v>1367</v>
      </c>
    </row>
    <row r="489" spans="1:3" x14ac:dyDescent="0.25">
      <c r="A489" s="41" t="s">
        <v>1593</v>
      </c>
      <c r="B489" s="41" t="s">
        <v>1594</v>
      </c>
      <c r="C489" s="41" t="s">
        <v>1595</v>
      </c>
    </row>
    <row r="490" spans="1:3" ht="25" x14ac:dyDescent="0.25">
      <c r="A490" s="41" t="s">
        <v>354</v>
      </c>
      <c r="B490" s="41" t="s">
        <v>1456</v>
      </c>
      <c r="C490" s="41" t="s">
        <v>1368</v>
      </c>
    </row>
    <row r="491" spans="1:3" ht="25" x14ac:dyDescent="0.25">
      <c r="A491" s="41" t="s">
        <v>927</v>
      </c>
      <c r="B491" s="41" t="s">
        <v>1457</v>
      </c>
      <c r="C491" s="41" t="s">
        <v>1369</v>
      </c>
    </row>
    <row r="492" spans="1:3" x14ac:dyDescent="0.25">
      <c r="A492" s="41" t="s">
        <v>361</v>
      </c>
      <c r="B492" s="41" t="s">
        <v>1458</v>
      </c>
      <c r="C492" s="41" t="s">
        <v>1370</v>
      </c>
    </row>
    <row r="493" spans="1:3" x14ac:dyDescent="0.25">
      <c r="A493" s="41" t="s">
        <v>355</v>
      </c>
      <c r="B493" s="41" t="s">
        <v>1459</v>
      </c>
      <c r="C493" s="41" t="s">
        <v>1371</v>
      </c>
    </row>
    <row r="494" spans="1:3" x14ac:dyDescent="0.25">
      <c r="A494" s="41" t="s">
        <v>87</v>
      </c>
      <c r="B494" s="41" t="s">
        <v>1182</v>
      </c>
      <c r="C494" s="41" t="s">
        <v>1263</v>
      </c>
    </row>
    <row r="495" spans="1:3" x14ac:dyDescent="0.25">
      <c r="A495" s="41" t="s">
        <v>88</v>
      </c>
      <c r="B495" s="41" t="s">
        <v>1183</v>
      </c>
      <c r="C495" s="41" t="s">
        <v>1264</v>
      </c>
    </row>
    <row r="496" spans="1:3" ht="25" x14ac:dyDescent="0.25">
      <c r="A496" s="41" t="s">
        <v>356</v>
      </c>
      <c r="B496" s="41" t="s">
        <v>1460</v>
      </c>
      <c r="C496" s="41" t="s">
        <v>1361</v>
      </c>
    </row>
    <row r="497" spans="1:3" x14ac:dyDescent="0.25">
      <c r="A497" s="41" t="s">
        <v>357</v>
      </c>
      <c r="B497" s="41" t="s">
        <v>1080</v>
      </c>
      <c r="C497" s="41" t="s">
        <v>1372</v>
      </c>
    </row>
    <row r="498" spans="1:3" x14ac:dyDescent="0.25">
      <c r="A498" s="41" t="s">
        <v>310</v>
      </c>
      <c r="B498" s="41" t="s">
        <v>1461</v>
      </c>
      <c r="C498" s="41" t="s">
        <v>1373</v>
      </c>
    </row>
    <row r="499" spans="1:3" x14ac:dyDescent="0.25">
      <c r="A499" s="41" t="s">
        <v>566</v>
      </c>
      <c r="B499" s="41" t="s">
        <v>1462</v>
      </c>
      <c r="C499" s="41" t="s">
        <v>1374</v>
      </c>
    </row>
    <row r="500" spans="1:3" ht="25" x14ac:dyDescent="0.25">
      <c r="A500" s="41" t="s">
        <v>966</v>
      </c>
      <c r="B500" s="41" t="s">
        <v>1463</v>
      </c>
      <c r="C500" s="41" t="s">
        <v>1375</v>
      </c>
    </row>
    <row r="501" spans="1:3" ht="37.5" x14ac:dyDescent="0.25">
      <c r="A501" s="41" t="s">
        <v>929</v>
      </c>
      <c r="B501" s="41" t="s">
        <v>1464</v>
      </c>
      <c r="C501" s="41" t="s">
        <v>1376</v>
      </c>
    </row>
    <row r="502" spans="1:3" ht="37.5" x14ac:dyDescent="0.25">
      <c r="A502" s="41" t="s">
        <v>928</v>
      </c>
      <c r="B502" s="41" t="s">
        <v>1465</v>
      </c>
      <c r="C502" s="41" t="s">
        <v>1377</v>
      </c>
    </row>
    <row r="503" spans="1:3" x14ac:dyDescent="0.25">
      <c r="A503" s="41" t="s">
        <v>197</v>
      </c>
      <c r="B503" s="41" t="s">
        <v>1466</v>
      </c>
      <c r="C503" s="41" t="s">
        <v>1378</v>
      </c>
    </row>
    <row r="504" spans="1:3" ht="37.5" x14ac:dyDescent="0.25">
      <c r="A504" s="41" t="s">
        <v>358</v>
      </c>
      <c r="B504" s="41" t="s">
        <v>1467</v>
      </c>
      <c r="C504" s="41" t="s">
        <v>1379</v>
      </c>
    </row>
    <row r="505" spans="1:3" ht="37.5" x14ac:dyDescent="0.25">
      <c r="A505" s="41" t="s">
        <v>374</v>
      </c>
      <c r="B505" s="41" t="s">
        <v>1468</v>
      </c>
      <c r="C505" s="41" t="s">
        <v>1380</v>
      </c>
    </row>
    <row r="506" spans="1:3" x14ac:dyDescent="0.25">
      <c r="A506" s="41" t="s">
        <v>547</v>
      </c>
      <c r="B506" s="41" t="s">
        <v>1469</v>
      </c>
      <c r="C506" s="41" t="s">
        <v>1381</v>
      </c>
    </row>
    <row r="507" spans="1:3" x14ac:dyDescent="0.25">
      <c r="A507" s="41" t="s">
        <v>120</v>
      </c>
      <c r="B507" s="41" t="s">
        <v>1470</v>
      </c>
      <c r="C507" s="41" t="s">
        <v>1382</v>
      </c>
    </row>
    <row r="508" spans="1:3" ht="25" x14ac:dyDescent="0.25">
      <c r="A508" s="41" t="s">
        <v>125</v>
      </c>
      <c r="B508" s="41" t="s">
        <v>1776</v>
      </c>
      <c r="C508" s="41" t="s">
        <v>1383</v>
      </c>
    </row>
    <row r="509" spans="1:3" x14ac:dyDescent="0.25">
      <c r="A509" s="41" t="s">
        <v>171</v>
      </c>
      <c r="B509" s="41" t="s">
        <v>1471</v>
      </c>
      <c r="C509" s="41" t="s">
        <v>1384</v>
      </c>
    </row>
    <row r="510" spans="1:3" x14ac:dyDescent="0.25">
      <c r="A510" s="41" t="s">
        <v>120</v>
      </c>
      <c r="B510" s="41" t="s">
        <v>1470</v>
      </c>
      <c r="C510" s="41" t="s">
        <v>1382</v>
      </c>
    </row>
    <row r="511" spans="1:3" x14ac:dyDescent="0.25">
      <c r="A511" s="41" t="s">
        <v>551</v>
      </c>
      <c r="B511" s="41" t="s">
        <v>1472</v>
      </c>
      <c r="C511" s="41" t="s">
        <v>1385</v>
      </c>
    </row>
    <row r="512" spans="1:3" x14ac:dyDescent="0.25">
      <c r="A512" s="41" t="s">
        <v>550</v>
      </c>
      <c r="B512" s="41" t="s">
        <v>1473</v>
      </c>
      <c r="C512" s="41" t="s">
        <v>1386</v>
      </c>
    </row>
    <row r="513" spans="1:3" x14ac:dyDescent="0.25">
      <c r="A513" s="41" t="s">
        <v>548</v>
      </c>
      <c r="B513" s="41" t="s">
        <v>1474</v>
      </c>
      <c r="C513" s="41" t="s">
        <v>1387</v>
      </c>
    </row>
    <row r="514" spans="1:3" x14ac:dyDescent="0.25">
      <c r="A514" s="41" t="s">
        <v>552</v>
      </c>
      <c r="B514" s="41" t="s">
        <v>1475</v>
      </c>
      <c r="C514" s="41" t="s">
        <v>1388</v>
      </c>
    </row>
    <row r="515" spans="1:3" x14ac:dyDescent="0.25">
      <c r="A515" s="100" t="s">
        <v>1617</v>
      </c>
      <c r="B515" s="41" t="s">
        <v>1472</v>
      </c>
      <c r="C515" t="s">
        <v>1684</v>
      </c>
    </row>
    <row r="516" spans="1:3" x14ac:dyDescent="0.25">
      <c r="A516" s="100" t="s">
        <v>1618</v>
      </c>
      <c r="B516" s="41" t="s">
        <v>1473</v>
      </c>
      <c r="C516" t="s">
        <v>1685</v>
      </c>
    </row>
    <row r="517" spans="1:3" x14ac:dyDescent="0.25">
      <c r="A517" s="100" t="s">
        <v>1619</v>
      </c>
      <c r="B517" s="41" t="s">
        <v>1474</v>
      </c>
      <c r="C517" t="s">
        <v>1686</v>
      </c>
    </row>
    <row r="518" spans="1:3" x14ac:dyDescent="0.25">
      <c r="A518" s="100" t="s">
        <v>1620</v>
      </c>
      <c r="B518" s="41" t="s">
        <v>1475</v>
      </c>
      <c r="C518" t="s">
        <v>1687</v>
      </c>
    </row>
    <row r="519" spans="1:3" x14ac:dyDescent="0.25">
      <c r="A519" s="100" t="s">
        <v>1621</v>
      </c>
      <c r="B519" t="s">
        <v>1691</v>
      </c>
      <c r="C519" t="s">
        <v>1688</v>
      </c>
    </row>
    <row r="520" spans="1:3" x14ac:dyDescent="0.25">
      <c r="A520" s="100" t="s">
        <v>1622</v>
      </c>
      <c r="B520" t="s">
        <v>1692</v>
      </c>
      <c r="C520" t="s">
        <v>1689</v>
      </c>
    </row>
    <row r="521" spans="1:3" x14ac:dyDescent="0.25">
      <c r="A521" s="100" t="s">
        <v>1623</v>
      </c>
      <c r="B521" t="s">
        <v>1698</v>
      </c>
      <c r="C521" t="s">
        <v>1690</v>
      </c>
    </row>
    <row r="522" spans="1:3" x14ac:dyDescent="0.25">
      <c r="A522" s="100" t="s">
        <v>1660</v>
      </c>
      <c r="B522" t="s">
        <v>1699</v>
      </c>
      <c r="C522" s="100" t="s">
        <v>1660</v>
      </c>
    </row>
    <row r="523" spans="1:3" x14ac:dyDescent="0.25">
      <c r="B523" t="s">
        <v>1700</v>
      </c>
    </row>
    <row r="524" spans="1:3" x14ac:dyDescent="0.25">
      <c r="B524" t="s">
        <v>1701</v>
      </c>
    </row>
    <row r="525" spans="1:3" x14ac:dyDescent="0.25">
      <c r="B525" t="s">
        <v>1702</v>
      </c>
    </row>
    <row r="526" spans="1:3" x14ac:dyDescent="0.25">
      <c r="B526" s="100" t="s">
        <v>1703</v>
      </c>
    </row>
  </sheetData>
  <pageMargins left="0.7" right="0.7" top="0.78740157499999996" bottom="0.78740157499999996"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0E74BB94D2E5741B8F9EF74CA6F7403" ma:contentTypeVersion="0" ma:contentTypeDescription="Ein neues Dokument erstellen." ma:contentTypeScope="" ma:versionID="422635dcfb587b3c456bed4530ce16d1">
  <xsd:schema xmlns:xsd="http://www.w3.org/2001/XMLSchema" xmlns:xs="http://www.w3.org/2001/XMLSchema" xmlns:p="http://schemas.microsoft.com/office/2006/metadata/properties" targetNamespace="http://schemas.microsoft.com/office/2006/metadata/properties" ma:root="true" ma:fieldsID="8cd928c1667397ff43957b11881e2a2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f:fields xmlns:f="http://schemas.fabasoft.com/folio/2007/fields">
  <f:record ref="">
    <f:field ref="objname" par="" edit="true" text="MP_19.xxx_Gesuchformular_2019_v2.0"/>
    <f:field ref="objsubject" par="" edit="true" text=""/>
    <f:field ref="objcreatedby" par="" text="Bühlmann, Christian (BFE - buc)"/>
    <f:field ref="objcreatedat" par="" text="12.03.2019 10:27:51"/>
    <f:field ref="objchangedby" par="" text="Bühlmann, Christian (BFE - buc)"/>
    <f:field ref="objmodifiedat" par="" text="15.03.2019 09:37:47"/>
    <f:field ref="doc_FSCFOLIO_1_1001_FieldDocumentNumber" par="" text=""/>
    <f:field ref="doc_FSCFOLIO_1_1001_FieldSubject" par="" edit="true" text=""/>
    <f:field ref="FSCFOLIO_1_1001_FieldCurrentUser" par="" text="Christian Bühlmann"/>
    <f:field ref="CCAPRECONFIG_15_1001_Objektname" par="" edit="true" text="MP_19.xxx_Gesuchformular_2019_v2.0"/>
    <f:field ref="CHPRECONFIG_1_1001_Objektname" par="" edit="true" text="MP_19.xxx_Gesuchformular_2019_v2.0"/>
  </f:record>
  <f:record inx="1" ref="">
    <f:field ref="CCAPRECONFIG_15_1001_Anrede" par="" edit="true" text=""/>
    <f:field ref="CCAPRECONFIG_15_1001_Anrede_Briefkopf" par="" text=""/>
    <f:field ref="CCAPRECONFIG_15_1001_Geschlecht_Anrede" par="" text=""/>
    <f:field ref="CCAPRECONFIG_15_1001_Titel" par="" edit="true" text=""/>
    <f:field ref="CCAPRECONFIG_15_1001_Nachgestellter_Titel" par="" edit="true" text=""/>
    <f:field ref="CCAPRECONFIG_15_1001_Vorname" par="" edit="true" text=""/>
    <f:field ref="CCAPRECONFIG_15_1001_Nachname" par="" edit="true" text=""/>
    <f:field ref="CCAPRECONFIG_15_1001_zH" par="" edit="true" text=""/>
    <f:field ref="CCAPRECONFIG_15_1001_Geschlecht" par="" text=""/>
    <f:field ref="CCAPRECONFIG_15_1001_Strasse" par="" text=""/>
    <f:field ref="CCAPRECONFIG_15_1001_Hausnummer" par="" text=""/>
    <f:field ref="CCAPRECONFIG_15_1001_Stiege" par="" text=""/>
    <f:field ref="CCAPRECONFIG_15_1001_Stock" par="" text=""/>
    <f:field ref="CCAPRECONFIG_15_1001_Tuer" par="" text=""/>
    <f:field ref="CCAPRECONFIG_15_1001_Postfach" par="" text=""/>
    <f:field ref="CCAPRECONFIG_15_1001_Postleitzahl" par="" text=""/>
    <f:field ref="CCAPRECONFIG_15_1001_Ort" par="" text=""/>
    <f:field ref="CCAPRECONFIG_15_1001_Land" par="" text=""/>
    <f:field ref="CCAPRECONFIG_15_1001_Email" par="" text=""/>
    <f:field ref="CCAPRECONFIG_15_1001_Postalische_Adresse" par="" text=""/>
    <f:field ref="CCAPRECONFIG_15_1001_Adresse" par="" text=""/>
    <f:field ref="CCAPRECONFIG_15_1001_Fax" par="" text=""/>
    <f:field ref="CCAPRECONFIG_15_1001_Telefon" par="" text=""/>
    <f:field ref="CCAPRECONFIG_15_1001_Geburtsdatum" par="" text=""/>
    <f:field ref="CCAPRECONFIG_15_1001_Sozialversicherungsnummer" par="" text=""/>
    <f:field ref="CCAPRECONFIG_15_1001_Berufstitel" par="" text=""/>
    <f:field ref="CCAPRECONFIG_15_1001_Funktionsbezeichnung" par="" text=""/>
    <f:field ref="CCAPRECONFIG_15_1001_Organisationsname" par="" text=""/>
    <f:field ref="CCAPRECONFIG_15_1001_Organisationskurzname" par="" text=""/>
    <f:field ref="CCAPRECONFIG_15_1001_Abschriftsbemerkung" par="" text=""/>
    <f:field ref="CCAPRECONFIG_15_1001_Name_Zeile_2" par="" text=""/>
    <f:field ref="CCAPRECONFIG_15_1001_Name_Zeile_3" par="" text=""/>
    <f:field ref="CCAPRECONFIG_15_1001_Firmenbuchnummer" par="" text=""/>
    <f:field ref="CCAPRECONFIG_15_1001_Versandart" par="" text="B-Post"/>
    <f:field ref="CCAPRECONFIG_15_1001_Kategorie" par="" text="Empfänger/in"/>
    <f:field ref="CCAPRECONFIG_15_1001_Rechtsform" par="" text=""/>
    <f:field ref="CCAPRECONFIG_15_1001_Ziel" par="" text=""/>
    <f:field ref="CHPRECONFIG_1_1001_Anrede" par="" edit="true" text=""/>
    <f:field ref="CHPRECONFIG_1_1001_Titel" par="" edit="true" text=""/>
    <f:field ref="CHPRECONFIG_1_1001_Vorname" par="" edit="true" text=""/>
    <f:field ref="CHPRECONFIG_1_1001_Nachname" par="" edit="true" text=""/>
    <f:field ref="CHPRECONFIG_1_1001_Strasse" par="" text=""/>
    <f:field ref="CHPRECONFIG_1_1001_Postleitzahl" par="" text=""/>
    <f:field ref="CHPRECONFIG_1_1001_Ort" par="" text=""/>
    <f:field ref="CHPRECONFIG_1_1001_EMailAdresse" par="" text=""/>
    <f:field ref="UVEKCFG_15_1700_Personal" par="" text=""/>
    <f:field ref="UVEKCFG_15_1700_Geschlecht" par="" text=""/>
    <f:field ref="UVEKCFG_15_1700_GebDatum" par="" text=""/>
    <f:field ref="UVEKCFG_15_1700_Beruf" par="" text=""/>
    <f:field ref="UVEKCFG_15_1700_Familienstand" par="" text=""/>
    <f:field ref="UVEKCFG_15_1700_Muttersprache" par="" text=""/>
    <f:field ref="UVEKCFG_15_1700_Geboren_in" par="" text=""/>
    <f:field ref="UVEKCFG_15_1700_Briefanrede" par="" text=""/>
    <f:field ref="UVEKCFG_15_1700_Kommunikationssprache" par="" text=""/>
    <f:field ref="UVEKCFG_15_1700_Webseite" par="" text=""/>
    <f:field ref="UVEKCFG_15_1700_TelNr_Business" par="" text=""/>
    <f:field ref="UVEKCFG_15_1700_TelNr_Private" par="" text=""/>
    <f:field ref="UVEKCFG_15_1700_TelNr_Mobile" par="" text=""/>
    <f:field ref="UVEKCFG_15_1700_TelNr_Other" par="" text=""/>
    <f:field ref="UVEKCFG_15_1700_TelNr_Fax" par="" text=""/>
    <f:field ref="UVEKCFG_15_1700_EMail1" par="" text=""/>
    <f:field ref="UVEKCFG_15_1700_EMail2" par="" text=""/>
    <f:field ref="UVEKCFG_15_1700_EMail3" par="" text=""/>
    <f:field ref="UVEKCFG_15_1700_UID" par="" text=""/>
    <f:field ref="UVEKCFG_15_1700_Klassifizierung" par="" text=""/>
    <f:field ref="UVEKCFG_15_1700_Gruendungsjahr" par="" text=""/>
    <f:field ref="UVEKCFG_15_1700_Versandart" par="" text="B-Post"/>
    <f:field ref="UVEKCFG_15_1700_Versandvermek" par="" text=""/>
    <f:field ref="UVEKCFG_15_1700_Kurzbezeichnung" par="" text=""/>
    <f:field ref="UVEKCFG_15_1700_Strasse2" par="" text=""/>
    <f:field ref="UVEKCFG_15_1700_Hausnummer_Zusatz" par="" text=""/>
    <f:field ref="UVEKCFG_15_1700_Land" par="" text=""/>
    <f:field ref="UVEKCFG_15_1700_Serienbrieffeld_1" par="" text=""/>
    <f:field ref="UVEKCFG_15_1700_Serienbrieffeld_2" par="" text=""/>
    <f:field ref="UVEKCFG_15_1700_Serienbrieffeld_3" par="" text=""/>
    <f:field ref="UVEKCFG_15_1700_Serienbrieffeld_4" par="" text=""/>
    <f:field ref="UVEKCFG_15_1700_Serienbrieffeld_5" par="" text=""/>
    <f:field ref="UVEKCFG_15_1700_Adresszeile_1" par="" text=""/>
    <f:field ref="UVEKCFG_15_1700_Adresszeile_2" par="" text=""/>
    <f:field ref="UVEKCFG_15_1700_Adresszeile_3" par="" text=""/>
    <f:field ref="UVEKCFG_15_1700_Adresszeile_4" par="" text=""/>
    <f:field ref="UVEKCFG_15_1700_Adresszeile_5" par="" text=""/>
    <f:field ref="UVEKCFG_15_1700_Adresszeile_6" par="" text=""/>
    <f:field ref="UVEKCFG_15_1700_Adresszeile_7" par="" text=""/>
    <f:field ref="UVEKCFG_15_1700_Adresszeile_8" par="" text=""/>
    <f:field ref="UVEKCFG_15_1700_Adresszeile_9" par="" text=""/>
    <f:field ref="UVEKCFG_15_1700_Adresszeile_10" par="" text=""/>
    <f:field ref="BAVCFG_15_1700_Adresse1" par="" edit="true" text=""/>
    <f:field ref="BAVCFG_15_1700_Firma" par="" text=""/>
    <f:field ref="BAVCFG_15_1700_ZustellungAm" par="" text=""/>
    <f:field ref="BAVCFG_15_1700_ForeignNumber" par="" text=""/>
    <f:field ref="BAVCFG_15_1700_AnredePartner" par="" edit="true" text=""/>
    <f:field ref="BAVCFG_15_1700_Anrede_Adresse" par="" edit="true" text=""/>
    <f:field ref="BAVCFG_15_1700_Zusatzzeile1" par="" edit="true" text=""/>
    <f:field ref="BAVCFG_15_1700_Zusatzzeile2" par="" edit="true" text=""/>
    <f:field ref="BAVCFG_15_1700_Strasse2" par="" edit="true" text=""/>
    <f:field ref="BAVCFG_15_1700_Firma_Kurz" par="" text=""/>
    <f:field ref="BAVCFG_15_1700_Posfach" par="" text=""/>
    <f:field ref="BAVCFG_15_1700_Vorname_AP" par="" text=""/>
    <f:field ref="BAVCFG_15_1700_Nachname_AP" par="" text=""/>
    <f:field ref="BAVCFG_15_1700_Adresse1_AP" par="" text=""/>
    <f:field ref="BAVCFG_15_1700_Strasse_AP" par="" text=""/>
    <f:field ref="BAVCFG_15_1700_Postleitzahl_AP" par="" text=""/>
    <f:field ref="BAVCFG_15_1700_Ort_AP" par="" text=""/>
    <f:field ref="BAVCFG_15_1700_EMail_AP" par="" text=""/>
    <f:field ref="BAVCFG_15_1700_Firma_AP" par="" text=""/>
    <f:field ref="BAVCFG_15_1700_AnredePartner_AP" par="" text=""/>
    <f:field ref="BAVCFG_15_1700_Titel_AP" par="" text=""/>
    <f:field ref="BAVCFG_15_1700_Fax_AP" par="" text=""/>
    <f:field ref="BAVCFG_15_1700_Anrede_Adresse_AP" par="" text=""/>
    <f:field ref="BAVCFG_15_1700_Zusatzzeile1_AP" par="" text=""/>
    <f:field ref="BAVCFG_15_1700_Zusatzzeile2_AP" par="" text=""/>
    <f:field ref="BAVCFG_15_1700_Strasse2_AP" par="" text=""/>
    <f:field ref="BAVCFG_15_1700_FirmaKurz_AP" par="" text=""/>
    <f:field ref="BAVCFG_15_1700_Posfach_AP" par="" text=""/>
  </f:record>
  <f:display par="" text="...">
    <f:field ref="FSCFOLIO_1_1001_FieldCurrentUser" text="Aktueller Benutzer"/>
    <f:field ref="objsubject" text="Betreff (einzeilig)"/>
    <f:field ref="objcreatedat" text="Erzeugt am/um"/>
    <f:field ref="objcreatedby" text="Erzeugt von"/>
    <f:field ref="objmodifiedat" text="Letzte Änderung am/um"/>
    <f:field ref="objchangedby" text="Letzte Änderung von"/>
    <f:field ref="objname" text="Name"/>
    <f:field ref="CCAPRECONFIG_15_1001_Objektname" text="Objektname"/>
    <f:field ref="CHPRECONFIG_1_1001_Objektname" text="Objektname"/>
  </f:display>
  <f:display par="" text="&gt; Adressat/innen">
    <f:field ref="UVEKCFG_15_1700_Personal" text=""/>
    <f:field ref="UVEKCFG_15_1700_Geschlecht" text=""/>
    <f:field ref="UVEKCFG_15_1700_GebDatum" text=""/>
    <f:field ref="UVEKCFG_15_1700_Beruf" text=""/>
    <f:field ref="UVEKCFG_15_1700_Familienstand" text=""/>
    <f:field ref="UVEKCFG_15_1700_Muttersprache" text=""/>
    <f:field ref="UVEKCFG_15_1700_Geboren_in" text=""/>
    <f:field ref="UVEKCFG_15_1700_Briefanrede" text=""/>
    <f:field ref="UVEKCFG_15_1700_Kommunikationssprache" text=""/>
    <f:field ref="UVEKCFG_15_1700_Webseite" text=""/>
    <f:field ref="UVEKCFG_15_1700_TelNr_Business" text=""/>
    <f:field ref="UVEKCFG_15_1700_TelNr_Private" text=""/>
    <f:field ref="UVEKCFG_15_1700_TelNr_Mobile" text=""/>
    <f:field ref="UVEKCFG_15_1700_TelNr_Other" text=""/>
    <f:field ref="UVEKCFG_15_1700_TelNr_Fax" text=""/>
    <f:field ref="UVEKCFG_15_1700_EMail1" text=""/>
    <f:field ref="UVEKCFG_15_1700_EMail2" text=""/>
    <f:field ref="UVEKCFG_15_1700_EMail3" text=""/>
    <f:field ref="UVEKCFG_15_1700_UID" text=""/>
    <f:field ref="UVEKCFG_15_1700_Klassifizierung" text=""/>
    <f:field ref="UVEKCFG_15_1700_Gruendungsjahr" text=""/>
    <f:field ref="UVEKCFG_15_1700_Versandart" text=""/>
    <f:field ref="UVEKCFG_15_1700_Versandvermek" text=""/>
    <f:field ref="UVEKCFG_15_1700_Kurzbezeichnung" text=""/>
    <f:field ref="UVEKCFG_15_1700_Strasse2" text=""/>
    <f:field ref="UVEKCFG_15_1700_Hausnummer_Zusatz" text=""/>
    <f:field ref="UVEKCFG_15_1700_Land" text=""/>
    <f:field ref="UVEKCFG_15_1700_Serienbrieffeld_1" text=""/>
    <f:field ref="UVEKCFG_15_1700_Serienbrieffeld_2" text=""/>
    <f:field ref="UVEKCFG_15_1700_Serienbrieffeld_3" text=""/>
    <f:field ref="UVEKCFG_15_1700_Serienbrieffeld_4" text=""/>
    <f:field ref="UVEKCFG_15_1700_Serienbrieffeld_5" text=""/>
    <f:field ref="UVEKCFG_15_1700_Adresszeile_1" text=""/>
    <f:field ref="UVEKCFG_15_1700_Adresszeile_2" text=""/>
    <f:field ref="UVEKCFG_15_1700_Adresszeile_3" text=""/>
    <f:field ref="UVEKCFG_15_1700_Adresszeile_4" text=""/>
    <f:field ref="UVEKCFG_15_1700_Adresszeile_5" text=""/>
    <f:field ref="UVEKCFG_15_1700_Adresszeile_6" text=""/>
    <f:field ref="UVEKCFG_15_1700_Adresszeile_7" text=""/>
    <f:field ref="UVEKCFG_15_1700_Adresszeile_8" text=""/>
    <f:field ref="UVEKCFG_15_1700_Adresszeile_9" text=""/>
    <f:field ref="UVEKCFG_15_1700_Adresszeile_10" text=""/>
    <f:field ref="BAVCFG_15_1700_AnredePartner" text=""/>
    <f:field ref="CCAPRECONFIG_15_1001_Abschriftsbemerkung" text="Abschriftsbemerkung"/>
    <f:field ref="CCAPRECONFIG_15_1001_Adresse" text="Adresse"/>
    <f:field ref="BAVCFG_15_1700_Adresse1" text="Adresse1"/>
    <f:field ref="BAVCFG_15_1700_Adresse1_AP" text="Adresse1_AP"/>
    <f:field ref="CCAPRECONFIG_15_1001_Anrede" text="Anrede"/>
    <f:field ref="CHPRECONFIG_1_1001_Anrede" text="Anrede"/>
    <f:field ref="BAVCFG_15_1700_Anrede_Adresse" text="Anrede Adresse"/>
    <f:field ref="BAVCFG_15_1700_Anrede_Adresse_AP" text="Anrede Adresse_AP"/>
    <f:field ref="CCAPRECONFIG_15_1001_Anrede_Briefkopf" text="Anrede_Briefkopf"/>
    <f:field ref="BAVCFG_15_1700_AnredePartner_AP" text="AnredePartner_AP"/>
    <f:field ref="CCAPRECONFIG_15_1001_Berufstitel" text="Berufstitel"/>
    <f:field ref="CHPRECONFIG_1_1001_EMailAdresse" text="E-Mail Adresse"/>
    <f:field ref="BAVCFG_15_1700_EMail_AP" text="E-Mail_AP"/>
    <f:field ref="CCAPRECONFIG_15_1001_Email" text="Email"/>
    <f:field ref="CCAPRECONFIG_15_1001_Fax" text="Fax"/>
    <f:field ref="BAVCFG_15_1700_Fax_AP" text="Fax_AP"/>
    <f:field ref="BAVCFG_15_1700_Firma" text="Firma"/>
    <f:field ref="BAVCFG_15_1700_Firma_Kurz" text="Firma Kurz"/>
    <f:field ref="BAVCFG_15_1700_FirmaKurz_AP" text="Firma Kurz_AP"/>
    <f:field ref="BAVCFG_15_1700_Firma_AP" text="Firma_AP"/>
    <f:field ref="CCAPRECONFIG_15_1001_Firmenbuchnummer" text="Firmenbuchnummer"/>
    <f:field ref="BAVCFG_15_1700_ForeignNumber" text="Fremdaktenzeichen"/>
    <f:field ref="CCAPRECONFIG_15_1001_Funktionsbezeichnung" text="Funktionsbezeichnung"/>
    <f:field ref="CCAPRECONFIG_15_1001_Geburtsdatum" text="Geburtsdatum"/>
    <f:field ref="CCAPRECONFIG_15_1001_Geschlecht" text="Geschlecht"/>
    <f:field ref="CCAPRECONFIG_15_1001_Geschlecht_Anrede" text="Geschlecht_Anrede"/>
    <f:field ref="CCAPRECONFIG_15_1001_Hausnummer" text="Hausnummer"/>
    <f:field ref="CCAPRECONFIG_15_1001_Kategorie" text="Kategorie"/>
    <f:field ref="CCAPRECONFIG_15_1001_Land" text="Land"/>
    <f:field ref="CCAPRECONFIG_15_1001_Nachgestellter_Titel" text="Nachgestellter_Titel"/>
    <f:field ref="CCAPRECONFIG_15_1001_Nachname" text="Nachname"/>
    <f:field ref="CHPRECONFIG_1_1001_Nachname" text="Nachname"/>
    <f:field ref="BAVCFG_15_1700_Nachname_AP" text="Nachname_AP"/>
    <f:field ref="CCAPRECONFIG_15_1001_Name_Zeile_2" text="Name_Zeile_2"/>
    <f:field ref="CCAPRECONFIG_15_1001_Name_Zeile_3" text="Name_Zeile_3"/>
    <f:field ref="CCAPRECONFIG_15_1001_Organisationskurzname" text="Organisationskurzname"/>
    <f:field ref="CCAPRECONFIG_15_1001_Organisationsname" text="Organisationsname"/>
    <f:field ref="CCAPRECONFIG_15_1001_Ort" text="Ort"/>
    <f:field ref="CHPRECONFIG_1_1001_Ort" text="Ort"/>
    <f:field ref="BAVCFG_15_1700_Ort_AP" text="Ort_AP"/>
    <f:field ref="BAVCFG_15_1700_Posfach" text="Posfach"/>
    <f:field ref="BAVCFG_15_1700_Posfach_AP" text="Posfach_AP"/>
    <f:field ref="CCAPRECONFIG_15_1001_Postalische_Adresse" text="Postalische_Adresse"/>
    <f:field ref="CCAPRECONFIG_15_1001_Postfach" text="Postfach"/>
    <f:field ref="CCAPRECONFIG_15_1001_Postleitzahl" text="Postleitzahl"/>
    <f:field ref="CHPRECONFIG_1_1001_Postleitzahl" text="Postleitzahl"/>
    <f:field ref="BAVCFG_15_1700_Postleitzahl_AP" text="Postleitzahl_AP"/>
    <f:field ref="CCAPRECONFIG_15_1001_Rechtsform" text="Rechtsform"/>
    <f:field ref="CCAPRECONFIG_15_1001_Sozialversicherungsnummer" text="Sozialversicherungsnummer"/>
    <f:field ref="CCAPRECONFIG_15_1001_Stiege" text="Stiege"/>
    <f:field ref="CCAPRECONFIG_15_1001_Stock" text="Stock"/>
    <f:field ref="CCAPRECONFIG_15_1001_Strasse" text="Strasse"/>
    <f:field ref="CHPRECONFIG_1_1001_Strasse" text="Strasse"/>
    <f:field ref="BAVCFG_15_1700_Strasse2" text="Strasse2"/>
    <f:field ref="BAVCFG_15_1700_Strasse2_AP" text="Strasse2_AP"/>
    <f:field ref="BAVCFG_15_1700_Strasse_AP" text="Strasse_AP"/>
    <f:field ref="CCAPRECONFIG_15_1001_Telefon" text="Telefon"/>
    <f:field ref="CCAPRECONFIG_15_1001_Titel" text="Titel"/>
    <f:field ref="CHPRECONFIG_1_1001_Titel" text="Titel"/>
    <f:field ref="BAVCFG_15_1700_Titel_AP" text="Titel_AP"/>
    <f:field ref="CCAPRECONFIG_15_1001_Tuer" text="Tuer"/>
    <f:field ref="CCAPRECONFIG_15_1001_Versandart" text="Versandart"/>
    <f:field ref="CHPRECONFIG_1_1001_Vorname" text="Vorname"/>
    <f:field ref="CCAPRECONFIG_15_1001_Vorname" text="Vorname"/>
    <f:field ref="BAVCFG_15_1700_Vorname_AP" text="Vorname_AP"/>
    <f:field ref="CCAPRECONFIG_15_1001_zH" text="zH"/>
    <f:field ref="CCAPRECONFIG_15_1001_Ziel" text="Ziel"/>
    <f:field ref="BAVCFG_15_1700_Zusatzzeile1" text="Zusatzzeile1"/>
    <f:field ref="BAVCFG_15_1700_Zusatzzeile1_AP" text="Zusatzzeile1_AP"/>
    <f:field ref="BAVCFG_15_1700_Zusatzzeile2" text="Zusatzzeile2"/>
    <f:field ref="BAVCFG_15_1700_Zusatzzeile2_AP" text="Zusatzzeile2_AP"/>
    <f:field ref="BAVCFG_15_1700_ZustellungAm" text="ZustellungAm"/>
  </f:display>
  <f:display par="" text="Serienbrief">
    <f:field ref="doc_FSCFOLIO_1_1001_FieldSubject" text="Betreff"/>
    <f:field ref="doc_FSCFOLIO_1_1001_FieldDocumentNumber" text="Dokument Nummer"/>
  </f:display>
</f:field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F0D7CCC-504F-4127-9387-997883567A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E73CC9E-C901-4743-997C-C4BA767527C8}">
  <ds:schemaRefs>
    <ds:schemaRef ds:uri="http://schemas.microsoft.com/sharepoint/v3/contenttype/forms"/>
  </ds:schemaRefs>
</ds:datastoreItem>
</file>

<file path=customXml/itemProps3.xml><?xml version="1.0" encoding="utf-8"?>
<ds:datastoreItem xmlns:ds="http://schemas.openxmlformats.org/officeDocument/2006/customXml" ds:itemID="{4E8A9591-F074-446B-902F-511FF79C122F}">
  <ds:schemaRefs>
    <ds:schemaRef ds:uri="http://schemas.fabasoft.com/folio/2007/fields"/>
  </ds:schemaRefs>
</ds:datastoreItem>
</file>

<file path=customXml/itemProps4.xml><?xml version="1.0" encoding="utf-8"?>
<ds:datastoreItem xmlns:ds="http://schemas.openxmlformats.org/officeDocument/2006/customXml" ds:itemID="{BBF60B14-C81F-453F-BC5E-F1B7C8772405}">
  <ds:schemaRefs>
    <ds:schemaRef ds:uri="http://schemas.openxmlformats.org/package/2006/metadata/core-properties"/>
    <ds:schemaRef ds:uri="http://purl.org/dc/dcmitype/"/>
    <ds:schemaRef ds:uri="http://schemas.microsoft.com/office/infopath/2007/PartnerControls"/>
    <ds:schemaRef ds:uri="http://purl.org/dc/terms/"/>
    <ds:schemaRef ds:uri="http://schemas.microsoft.com/office/2006/metadata/properties"/>
    <ds:schemaRef ds:uri="http://schemas.microsoft.com/office/2006/documentManagement/types"/>
    <ds:schemaRef ds:uri="http://purl.org/dc/elements/1.1/"/>
    <ds:schemaRef ds:uri="0411d891-8427-4cdd-9590-7ddd61e1c2b0"/>
    <ds:schemaRef ds:uri="a65731d6-97d8-4ced-b895-1c604c929502"/>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21</vt:i4>
      </vt:variant>
      <vt:variant>
        <vt:lpstr>Benannte Bereiche</vt:lpstr>
      </vt:variant>
      <vt:variant>
        <vt:i4>29</vt:i4>
      </vt:variant>
    </vt:vector>
  </HeadingPairs>
  <TitlesOfParts>
    <vt:vector size="50" baseType="lpstr">
      <vt:lpstr>Informazioni generali</vt:lpstr>
      <vt:lpstr>Richiedente</vt:lpstr>
      <vt:lpstr>Dichiarazione</vt:lpstr>
      <vt:lpstr>Allegati</vt:lpstr>
      <vt:lpstr>Sintesi</vt:lpstr>
      <vt:lpstr>Servizio universale</vt:lpstr>
      <vt:lpstr>Imp. Rinn. Propri</vt:lpstr>
      <vt:lpstr>Imp. Rinn. Terzi</vt:lpstr>
      <vt:lpstr>Input_prod_e</vt:lpstr>
      <vt:lpstr>IE1</vt:lpstr>
      <vt:lpstr>IE2</vt:lpstr>
      <vt:lpstr>IE3</vt:lpstr>
      <vt:lpstr>IE4</vt:lpstr>
      <vt:lpstr>IE5</vt:lpstr>
      <vt:lpstr>IE6</vt:lpstr>
      <vt:lpstr>IE7</vt:lpstr>
      <vt:lpstr>IE8</vt:lpstr>
      <vt:lpstr>IE9</vt:lpstr>
      <vt:lpstr>IE10</vt:lpstr>
      <vt:lpstr>Dropdown</vt:lpstr>
      <vt:lpstr>Sprachen</vt:lpstr>
      <vt:lpstr>Allegati!Druckbereich</vt:lpstr>
      <vt:lpstr>Dichiarazione!Druckbereich</vt:lpstr>
      <vt:lpstr>'IE1'!Druckbereich</vt:lpstr>
      <vt:lpstr>'IE10'!Druckbereich</vt:lpstr>
      <vt:lpstr>'IE2'!Druckbereich</vt:lpstr>
      <vt:lpstr>'IE3'!Druckbereich</vt:lpstr>
      <vt:lpstr>'IE4'!Druckbereich</vt:lpstr>
      <vt:lpstr>'IE5'!Druckbereich</vt:lpstr>
      <vt:lpstr>'IE6'!Druckbereich</vt:lpstr>
      <vt:lpstr>'IE7'!Druckbereich</vt:lpstr>
      <vt:lpstr>'IE8'!Druckbereich</vt:lpstr>
      <vt:lpstr>'IE9'!Druckbereich</vt:lpstr>
      <vt:lpstr>'Imp. Rinn. Propri'!Druckbereich</vt:lpstr>
      <vt:lpstr>'Imp. Rinn. Terzi'!Druckbereich</vt:lpstr>
      <vt:lpstr>'Informazioni generali'!Druckbereich</vt:lpstr>
      <vt:lpstr>Input_prod_e!Druckbereich</vt:lpstr>
      <vt:lpstr>Richiedente!Druckbereich</vt:lpstr>
      <vt:lpstr>'Servizio universale'!Druckbereich</vt:lpstr>
      <vt:lpstr>Sintesi!Druckbereich</vt:lpstr>
      <vt:lpstr>'IE1'!Drucktitel</vt:lpstr>
      <vt:lpstr>'IE10'!Drucktitel</vt:lpstr>
      <vt:lpstr>'IE2'!Drucktitel</vt:lpstr>
      <vt:lpstr>'IE3'!Drucktitel</vt:lpstr>
      <vt:lpstr>'IE4'!Drucktitel</vt:lpstr>
      <vt:lpstr>'IE5'!Drucktitel</vt:lpstr>
      <vt:lpstr>'IE6'!Drucktitel</vt:lpstr>
      <vt:lpstr>'IE7'!Drucktitel</vt:lpstr>
      <vt:lpstr>'IE8'!Drucktitel</vt:lpstr>
      <vt:lpstr>'IE9'!Drucktitel</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Cramer Stefan</dc:creator>
  <cp:lastModifiedBy>Bernhard Hohl</cp:lastModifiedBy>
  <cp:lastPrinted>2023-02-28T19:58:33Z</cp:lastPrinted>
  <dcterms:created xsi:type="dcterms:W3CDTF">2017-11-07T12:28:18Z</dcterms:created>
  <dcterms:modified xsi:type="dcterms:W3CDTF">2025-03-21T07:20:14Z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UVEKCFG@15.1700:Function">
    <vt:lpwstr/>
  </property>
  <property fmtid="{D5CDD505-2E9C-101B-9397-08002B2CF9AE}" pid="3" name="FSC#UVEKCFG@15.1700:FileRespOrg">
    <vt:lpwstr>Abteilung Energiewirtschaft</vt:lpwstr>
  </property>
  <property fmtid="{D5CDD505-2E9C-101B-9397-08002B2CF9AE}" pid="4" name="FSC#UVEKCFG@15.1700:DefaultGroupFileResponsible">
    <vt:lpwstr/>
  </property>
  <property fmtid="{D5CDD505-2E9C-101B-9397-08002B2CF9AE}" pid="5" name="FSC#UVEKCFG@15.1700:FileRespFunction">
    <vt:lpwstr/>
  </property>
  <property fmtid="{D5CDD505-2E9C-101B-9397-08002B2CF9AE}" pid="6" name="FSC#UVEKCFG@15.1700:AssignedClassification">
    <vt:lpwstr/>
  </property>
  <property fmtid="{D5CDD505-2E9C-101B-9397-08002B2CF9AE}" pid="7" name="FSC#UVEKCFG@15.1700:AssignedClassificationCode">
    <vt:lpwstr>COO.1.1001.1.137854</vt:lpwstr>
  </property>
  <property fmtid="{D5CDD505-2E9C-101B-9397-08002B2CF9AE}" pid="8" name="FSC#UVEKCFG@15.1700:FileResponsible">
    <vt:lpwstr/>
  </property>
  <property fmtid="{D5CDD505-2E9C-101B-9397-08002B2CF9AE}" pid="9" name="FSC#UVEKCFG@15.1700:FileResponsibleTel">
    <vt:lpwstr/>
  </property>
  <property fmtid="{D5CDD505-2E9C-101B-9397-08002B2CF9AE}" pid="10" name="FSC#UVEKCFG@15.1700:FileResponsibleEmail">
    <vt:lpwstr/>
  </property>
  <property fmtid="{D5CDD505-2E9C-101B-9397-08002B2CF9AE}" pid="11" name="FSC#UVEKCFG@15.1700:FileResponsibleFax">
    <vt:lpwstr/>
  </property>
  <property fmtid="{D5CDD505-2E9C-101B-9397-08002B2CF9AE}" pid="12" name="FSC#UVEKCFG@15.1700:FileResponsibleAddress">
    <vt:lpwstr/>
  </property>
  <property fmtid="{D5CDD505-2E9C-101B-9397-08002B2CF9AE}" pid="13" name="FSC#UVEKCFG@15.1700:FileResponsibleStreet">
    <vt:lpwstr/>
  </property>
  <property fmtid="{D5CDD505-2E9C-101B-9397-08002B2CF9AE}" pid="14" name="FSC#UVEKCFG@15.1700:FileResponsiblezipcode">
    <vt:lpwstr/>
  </property>
  <property fmtid="{D5CDD505-2E9C-101B-9397-08002B2CF9AE}" pid="15" name="FSC#UVEKCFG@15.1700:FileResponsiblecity">
    <vt:lpwstr/>
  </property>
  <property fmtid="{D5CDD505-2E9C-101B-9397-08002B2CF9AE}" pid="16" name="FSC#UVEKCFG@15.1700:FileResponsibleAbbreviation">
    <vt:lpwstr/>
  </property>
  <property fmtid="{D5CDD505-2E9C-101B-9397-08002B2CF9AE}" pid="17" name="FSC#UVEKCFG@15.1700:FileRespOrgHome">
    <vt:lpwstr>Mühlestrasse 4, 3003 Bern</vt:lpwstr>
  </property>
  <property fmtid="{D5CDD505-2E9C-101B-9397-08002B2CF9AE}" pid="18" name="FSC#UVEKCFG@15.1700:CurrUserAbbreviation">
    <vt:lpwstr>buc</vt:lpwstr>
  </property>
  <property fmtid="{D5CDD505-2E9C-101B-9397-08002B2CF9AE}" pid="19" name="FSC#UVEKCFG@15.1700:CategoryReference">
    <vt:lpwstr>414</vt:lpwstr>
  </property>
  <property fmtid="{D5CDD505-2E9C-101B-9397-08002B2CF9AE}" pid="20" name="FSC#UVEKCFG@15.1700:cooAddress">
    <vt:lpwstr>COO.2207.110.3.1773983</vt:lpwstr>
  </property>
  <property fmtid="{D5CDD505-2E9C-101B-9397-08002B2CF9AE}" pid="21" name="FSC#UVEKCFG@15.1700:sleeveFileReference">
    <vt:lpwstr/>
  </property>
  <property fmtid="{D5CDD505-2E9C-101B-9397-08002B2CF9AE}" pid="22" name="FSC#UVEKCFG@15.1700:BureauName">
    <vt:lpwstr/>
  </property>
  <property fmtid="{D5CDD505-2E9C-101B-9397-08002B2CF9AE}" pid="23" name="FSC#UVEKCFG@15.1700:BureauShortName">
    <vt:lpwstr>BFE</vt:lpwstr>
  </property>
  <property fmtid="{D5CDD505-2E9C-101B-9397-08002B2CF9AE}" pid="24" name="FSC#UVEKCFG@15.1700:BureauWebsite">
    <vt:lpwstr/>
  </property>
  <property fmtid="{D5CDD505-2E9C-101B-9397-08002B2CF9AE}" pid="25" name="FSC#UVEKCFG@15.1700:SubFileTitle">
    <vt:lpwstr>MP_19.xxx_Gesuchformular_2019_v2.0</vt:lpwstr>
  </property>
  <property fmtid="{D5CDD505-2E9C-101B-9397-08002B2CF9AE}" pid="26" name="FSC#UVEKCFG@15.1700:ForeignNumber">
    <vt:lpwstr/>
  </property>
  <property fmtid="{D5CDD505-2E9C-101B-9397-08002B2CF9AE}" pid="27" name="FSC#UVEKCFG@15.1700:Amtstitel">
    <vt:lpwstr/>
  </property>
  <property fmtid="{D5CDD505-2E9C-101B-9397-08002B2CF9AE}" pid="28" name="FSC#UVEKCFG@15.1700:ZusendungAm">
    <vt:lpwstr/>
  </property>
  <property fmtid="{D5CDD505-2E9C-101B-9397-08002B2CF9AE}" pid="29" name="FSC#UVEKCFG@15.1700:SignerLeft">
    <vt:lpwstr/>
  </property>
  <property fmtid="{D5CDD505-2E9C-101B-9397-08002B2CF9AE}" pid="30" name="FSC#UVEKCFG@15.1700:SignerRight">
    <vt:lpwstr/>
  </property>
  <property fmtid="{D5CDD505-2E9C-101B-9397-08002B2CF9AE}" pid="31" name="FSC#UVEKCFG@15.1700:SignerLeftJobTitle">
    <vt:lpwstr/>
  </property>
  <property fmtid="{D5CDD505-2E9C-101B-9397-08002B2CF9AE}" pid="32" name="FSC#UVEKCFG@15.1700:SignerRightJobTitle">
    <vt:lpwstr/>
  </property>
  <property fmtid="{D5CDD505-2E9C-101B-9397-08002B2CF9AE}" pid="33" name="FSC#UVEKCFG@15.1700:SignerLeftFunction">
    <vt:lpwstr/>
  </property>
  <property fmtid="{D5CDD505-2E9C-101B-9397-08002B2CF9AE}" pid="34" name="FSC#UVEKCFG@15.1700:SignerRightFunction">
    <vt:lpwstr/>
  </property>
  <property fmtid="{D5CDD505-2E9C-101B-9397-08002B2CF9AE}" pid="35" name="FSC#UVEKCFG@15.1700:SignerLeftUserRoleGroup">
    <vt:lpwstr/>
  </property>
  <property fmtid="{D5CDD505-2E9C-101B-9397-08002B2CF9AE}" pid="36" name="FSC#UVEKCFG@15.1700:SignerRightUserRoleGroup">
    <vt:lpwstr/>
  </property>
  <property fmtid="{D5CDD505-2E9C-101B-9397-08002B2CF9AE}" pid="37" name="FSC#UVEKCFG@15.1700:DocumentNumber">
    <vt:lpwstr>2019-03-12-0145</vt:lpwstr>
  </property>
  <property fmtid="{D5CDD505-2E9C-101B-9397-08002B2CF9AE}" pid="38" name="FSC#UVEKCFG@15.1700:AssignmentNumber">
    <vt:lpwstr/>
  </property>
  <property fmtid="{D5CDD505-2E9C-101B-9397-08002B2CF9AE}" pid="39" name="FSC#UVEKCFG@15.1700:EM_Personal">
    <vt:lpwstr/>
  </property>
  <property fmtid="{D5CDD505-2E9C-101B-9397-08002B2CF9AE}" pid="40" name="FSC#UVEKCFG@15.1700:EM_Geschlecht">
    <vt:lpwstr/>
  </property>
  <property fmtid="{D5CDD505-2E9C-101B-9397-08002B2CF9AE}" pid="41" name="FSC#UVEKCFG@15.1700:EM_GebDatum">
    <vt:lpwstr/>
  </property>
  <property fmtid="{D5CDD505-2E9C-101B-9397-08002B2CF9AE}" pid="42" name="FSC#UVEKCFG@15.1700:EM_Funktion">
    <vt:lpwstr/>
  </property>
  <property fmtid="{D5CDD505-2E9C-101B-9397-08002B2CF9AE}" pid="43" name="FSC#UVEKCFG@15.1700:EM_Beruf">
    <vt:lpwstr/>
  </property>
  <property fmtid="{D5CDD505-2E9C-101B-9397-08002B2CF9AE}" pid="44" name="FSC#UVEKCFG@15.1700:EM_SVNR">
    <vt:lpwstr/>
  </property>
  <property fmtid="{D5CDD505-2E9C-101B-9397-08002B2CF9AE}" pid="45" name="FSC#UVEKCFG@15.1700:EM_Familienstand">
    <vt:lpwstr/>
  </property>
  <property fmtid="{D5CDD505-2E9C-101B-9397-08002B2CF9AE}" pid="46" name="FSC#UVEKCFG@15.1700:EM_Muttersprache">
    <vt:lpwstr/>
  </property>
  <property fmtid="{D5CDD505-2E9C-101B-9397-08002B2CF9AE}" pid="47" name="FSC#UVEKCFG@15.1700:EM_Geboren_in">
    <vt:lpwstr/>
  </property>
  <property fmtid="{D5CDD505-2E9C-101B-9397-08002B2CF9AE}" pid="48" name="FSC#UVEKCFG@15.1700:EM_Briefanrede">
    <vt:lpwstr/>
  </property>
  <property fmtid="{D5CDD505-2E9C-101B-9397-08002B2CF9AE}" pid="49" name="FSC#UVEKCFG@15.1700:EM_Kommunikationssprache">
    <vt:lpwstr/>
  </property>
  <property fmtid="{D5CDD505-2E9C-101B-9397-08002B2CF9AE}" pid="50" name="FSC#UVEKCFG@15.1700:EM_Webseite">
    <vt:lpwstr/>
  </property>
  <property fmtid="{D5CDD505-2E9C-101B-9397-08002B2CF9AE}" pid="51" name="FSC#UVEKCFG@15.1700:EM_TelNr_Business">
    <vt:lpwstr/>
  </property>
  <property fmtid="{D5CDD505-2E9C-101B-9397-08002B2CF9AE}" pid="52" name="FSC#UVEKCFG@15.1700:EM_TelNr_Private">
    <vt:lpwstr/>
  </property>
  <property fmtid="{D5CDD505-2E9C-101B-9397-08002B2CF9AE}" pid="53" name="FSC#UVEKCFG@15.1700:EM_TelNr_Mobile">
    <vt:lpwstr/>
  </property>
  <property fmtid="{D5CDD505-2E9C-101B-9397-08002B2CF9AE}" pid="54" name="FSC#UVEKCFG@15.1700:EM_TelNr_Other">
    <vt:lpwstr/>
  </property>
  <property fmtid="{D5CDD505-2E9C-101B-9397-08002B2CF9AE}" pid="55" name="FSC#UVEKCFG@15.1700:EM_TelNr_Fax">
    <vt:lpwstr/>
  </property>
  <property fmtid="{D5CDD505-2E9C-101B-9397-08002B2CF9AE}" pid="56" name="FSC#UVEKCFG@15.1700:EM_EMail1">
    <vt:lpwstr/>
  </property>
  <property fmtid="{D5CDD505-2E9C-101B-9397-08002B2CF9AE}" pid="57" name="FSC#UVEKCFG@15.1700:EM_EMail2">
    <vt:lpwstr/>
  </property>
  <property fmtid="{D5CDD505-2E9C-101B-9397-08002B2CF9AE}" pid="58" name="FSC#UVEKCFG@15.1700:EM_EMail3">
    <vt:lpwstr/>
  </property>
  <property fmtid="{D5CDD505-2E9C-101B-9397-08002B2CF9AE}" pid="59" name="FSC#UVEKCFG@15.1700:EM_Name">
    <vt:lpwstr/>
  </property>
  <property fmtid="{D5CDD505-2E9C-101B-9397-08002B2CF9AE}" pid="60" name="FSC#UVEKCFG@15.1700:EM_UID">
    <vt:lpwstr/>
  </property>
  <property fmtid="{D5CDD505-2E9C-101B-9397-08002B2CF9AE}" pid="61" name="FSC#UVEKCFG@15.1700:EM_Rechtsform">
    <vt:lpwstr/>
  </property>
  <property fmtid="{D5CDD505-2E9C-101B-9397-08002B2CF9AE}" pid="62" name="FSC#UVEKCFG@15.1700:EM_Klassifizierung">
    <vt:lpwstr/>
  </property>
  <property fmtid="{D5CDD505-2E9C-101B-9397-08002B2CF9AE}" pid="63" name="FSC#UVEKCFG@15.1700:EM_Gruendungsjahr">
    <vt:lpwstr/>
  </property>
  <property fmtid="{D5CDD505-2E9C-101B-9397-08002B2CF9AE}" pid="64" name="FSC#UVEKCFG@15.1700:EM_Versandart">
    <vt:lpwstr>B-Post</vt:lpwstr>
  </property>
  <property fmtid="{D5CDD505-2E9C-101B-9397-08002B2CF9AE}" pid="65" name="FSC#UVEKCFG@15.1700:EM_Versandvermek">
    <vt:lpwstr/>
  </property>
  <property fmtid="{D5CDD505-2E9C-101B-9397-08002B2CF9AE}" pid="66" name="FSC#UVEKCFG@15.1700:EM_Anrede">
    <vt:lpwstr/>
  </property>
  <property fmtid="{D5CDD505-2E9C-101B-9397-08002B2CF9AE}" pid="67" name="FSC#UVEKCFG@15.1700:EM_Titel">
    <vt:lpwstr/>
  </property>
  <property fmtid="{D5CDD505-2E9C-101B-9397-08002B2CF9AE}" pid="68" name="FSC#UVEKCFG@15.1700:EM_Nachgestellter_Titel">
    <vt:lpwstr/>
  </property>
  <property fmtid="{D5CDD505-2E9C-101B-9397-08002B2CF9AE}" pid="69" name="FSC#UVEKCFG@15.1700:EM_Vorname">
    <vt:lpwstr/>
  </property>
  <property fmtid="{D5CDD505-2E9C-101B-9397-08002B2CF9AE}" pid="70" name="FSC#UVEKCFG@15.1700:EM_Nachname">
    <vt:lpwstr/>
  </property>
  <property fmtid="{D5CDD505-2E9C-101B-9397-08002B2CF9AE}" pid="71" name="FSC#UVEKCFG@15.1700:EM_Kurzbezeichnung">
    <vt:lpwstr/>
  </property>
  <property fmtid="{D5CDD505-2E9C-101B-9397-08002B2CF9AE}" pid="72" name="FSC#UVEKCFG@15.1700:EM_Organisations_Zeile_1">
    <vt:lpwstr/>
  </property>
  <property fmtid="{D5CDD505-2E9C-101B-9397-08002B2CF9AE}" pid="73" name="FSC#UVEKCFG@15.1700:EM_Organisations_Zeile_2">
    <vt:lpwstr/>
  </property>
  <property fmtid="{D5CDD505-2E9C-101B-9397-08002B2CF9AE}" pid="74" name="FSC#UVEKCFG@15.1700:EM_Organisations_Zeile_3">
    <vt:lpwstr/>
  </property>
  <property fmtid="{D5CDD505-2E9C-101B-9397-08002B2CF9AE}" pid="75" name="FSC#UVEKCFG@15.1700:EM_Strasse">
    <vt:lpwstr/>
  </property>
  <property fmtid="{D5CDD505-2E9C-101B-9397-08002B2CF9AE}" pid="76" name="FSC#UVEKCFG@15.1700:EM_Hausnummer">
    <vt:lpwstr/>
  </property>
  <property fmtid="{D5CDD505-2E9C-101B-9397-08002B2CF9AE}" pid="77" name="FSC#UVEKCFG@15.1700:EM_Strasse2">
    <vt:lpwstr/>
  </property>
  <property fmtid="{D5CDD505-2E9C-101B-9397-08002B2CF9AE}" pid="78" name="FSC#UVEKCFG@15.1700:EM_Hausnummer_Zusatz">
    <vt:lpwstr/>
  </property>
  <property fmtid="{D5CDD505-2E9C-101B-9397-08002B2CF9AE}" pid="79" name="FSC#UVEKCFG@15.1700:EM_Postfach">
    <vt:lpwstr/>
  </property>
  <property fmtid="{D5CDD505-2E9C-101B-9397-08002B2CF9AE}" pid="80" name="FSC#UVEKCFG@15.1700:EM_PLZ">
    <vt:lpwstr/>
  </property>
  <property fmtid="{D5CDD505-2E9C-101B-9397-08002B2CF9AE}" pid="81" name="FSC#UVEKCFG@15.1700:EM_Ort">
    <vt:lpwstr/>
  </property>
  <property fmtid="{D5CDD505-2E9C-101B-9397-08002B2CF9AE}" pid="82" name="FSC#UVEKCFG@15.1700:EM_Land">
    <vt:lpwstr/>
  </property>
  <property fmtid="{D5CDD505-2E9C-101B-9397-08002B2CF9AE}" pid="83" name="FSC#UVEKCFG@15.1700:EM_E_Mail_Adresse">
    <vt:lpwstr/>
  </property>
  <property fmtid="{D5CDD505-2E9C-101B-9397-08002B2CF9AE}" pid="84" name="FSC#UVEKCFG@15.1700:EM_Funktionsbezeichnung">
    <vt:lpwstr/>
  </property>
  <property fmtid="{D5CDD505-2E9C-101B-9397-08002B2CF9AE}" pid="85" name="FSC#UVEKCFG@15.1700:EM_Serienbrieffeld_1">
    <vt:lpwstr/>
  </property>
  <property fmtid="{D5CDD505-2E9C-101B-9397-08002B2CF9AE}" pid="86" name="FSC#UVEKCFG@15.1700:EM_Serienbrieffeld_2">
    <vt:lpwstr/>
  </property>
  <property fmtid="{D5CDD505-2E9C-101B-9397-08002B2CF9AE}" pid="87" name="FSC#UVEKCFG@15.1700:EM_Serienbrieffeld_3">
    <vt:lpwstr/>
  </property>
  <property fmtid="{D5CDD505-2E9C-101B-9397-08002B2CF9AE}" pid="88" name="FSC#UVEKCFG@15.1700:EM_Serienbrieffeld_4">
    <vt:lpwstr/>
  </property>
  <property fmtid="{D5CDD505-2E9C-101B-9397-08002B2CF9AE}" pid="89" name="FSC#UVEKCFG@15.1700:EM_Serienbrieffeld_5">
    <vt:lpwstr/>
  </property>
  <property fmtid="{D5CDD505-2E9C-101B-9397-08002B2CF9AE}" pid="90" name="FSC#UVEKCFG@15.1700:EM_Address">
    <vt:lpwstr/>
  </property>
  <property fmtid="{D5CDD505-2E9C-101B-9397-08002B2CF9AE}" pid="91" name="FSC#UVEKCFG@15.1700:Abs_Nachname">
    <vt:lpwstr/>
  </property>
  <property fmtid="{D5CDD505-2E9C-101B-9397-08002B2CF9AE}" pid="92" name="FSC#UVEKCFG@15.1700:Abs_Vorname">
    <vt:lpwstr/>
  </property>
  <property fmtid="{D5CDD505-2E9C-101B-9397-08002B2CF9AE}" pid="93" name="FSC#UVEKCFG@15.1700:Abs_Zeichen">
    <vt:lpwstr/>
  </property>
  <property fmtid="{D5CDD505-2E9C-101B-9397-08002B2CF9AE}" pid="94" name="FSC#UVEKCFG@15.1700:Anrede">
    <vt:lpwstr/>
  </property>
  <property fmtid="{D5CDD505-2E9C-101B-9397-08002B2CF9AE}" pid="95" name="FSC#UVEKCFG@15.1700:EM_Versandartspez">
    <vt:lpwstr/>
  </property>
  <property fmtid="{D5CDD505-2E9C-101B-9397-08002B2CF9AE}" pid="96" name="FSC#UVEKCFG@15.1700:Briefdatum">
    <vt:lpwstr>15.03.2019</vt:lpwstr>
  </property>
  <property fmtid="{D5CDD505-2E9C-101B-9397-08002B2CF9AE}" pid="97" name="FSC#UVEKCFG@15.1700:Empf_Zeichen">
    <vt:lpwstr/>
  </property>
  <property fmtid="{D5CDD505-2E9C-101B-9397-08002B2CF9AE}" pid="98" name="FSC#UVEKCFG@15.1700:FilialePLZ">
    <vt:lpwstr/>
  </property>
  <property fmtid="{D5CDD505-2E9C-101B-9397-08002B2CF9AE}" pid="99" name="FSC#UVEKCFG@15.1700:Gegenstand">
    <vt:lpwstr>MP_19.xxx_Gesuchformular_2019_v2.0</vt:lpwstr>
  </property>
  <property fmtid="{D5CDD505-2E9C-101B-9397-08002B2CF9AE}" pid="100" name="FSC#UVEKCFG@15.1700:Nummer">
    <vt:lpwstr>2019-03-12-0145</vt:lpwstr>
  </property>
  <property fmtid="{D5CDD505-2E9C-101B-9397-08002B2CF9AE}" pid="101" name="FSC#UVEKCFG@15.1700:Unterschrift_Nachname">
    <vt:lpwstr/>
  </property>
  <property fmtid="{D5CDD505-2E9C-101B-9397-08002B2CF9AE}" pid="102" name="FSC#UVEKCFG@15.1700:Unterschrift_Vorname">
    <vt:lpwstr/>
  </property>
  <property fmtid="{D5CDD505-2E9C-101B-9397-08002B2CF9AE}" pid="103" name="FSC#UVEKCFG@15.1700:FileResponsibleStreetPostal">
    <vt:lpwstr/>
  </property>
  <property fmtid="{D5CDD505-2E9C-101B-9397-08002B2CF9AE}" pid="104" name="FSC#UVEKCFG@15.1700:FileResponsiblezipcodePostal">
    <vt:lpwstr/>
  </property>
  <property fmtid="{D5CDD505-2E9C-101B-9397-08002B2CF9AE}" pid="105" name="FSC#UVEKCFG@15.1700:FileResponsiblecityPostal">
    <vt:lpwstr/>
  </property>
  <property fmtid="{D5CDD505-2E9C-101B-9397-08002B2CF9AE}" pid="106" name="FSC#UVEKCFG@15.1700:FileResponsibleStreetInvoice">
    <vt:lpwstr/>
  </property>
  <property fmtid="{D5CDD505-2E9C-101B-9397-08002B2CF9AE}" pid="107" name="FSC#UVEKCFG@15.1700:FileResponsiblezipcodeInvoice">
    <vt:lpwstr/>
  </property>
  <property fmtid="{D5CDD505-2E9C-101B-9397-08002B2CF9AE}" pid="108" name="FSC#UVEKCFG@15.1700:FileResponsiblecityInvoice">
    <vt:lpwstr/>
  </property>
  <property fmtid="{D5CDD505-2E9C-101B-9397-08002B2CF9AE}" pid="109" name="FSC#UVEKCFG@15.1700:ResponsibleDefaultRoleOrg">
    <vt:lpwstr/>
  </property>
  <property fmtid="{D5CDD505-2E9C-101B-9397-08002B2CF9AE}" pid="110" name="FSC#UVEKCFG@15.1700:SL_HStufe1">
    <vt:lpwstr/>
  </property>
  <property fmtid="{D5CDD505-2E9C-101B-9397-08002B2CF9AE}" pid="111" name="FSC#UVEKCFG@15.1700:SL_FStufe1">
    <vt:lpwstr/>
  </property>
  <property fmtid="{D5CDD505-2E9C-101B-9397-08002B2CF9AE}" pid="112" name="FSC#UVEKCFG@15.1700:SL_HStufe2">
    <vt:lpwstr/>
  </property>
  <property fmtid="{D5CDD505-2E9C-101B-9397-08002B2CF9AE}" pid="113" name="FSC#UVEKCFG@15.1700:SL_FStufe2">
    <vt:lpwstr/>
  </property>
  <property fmtid="{D5CDD505-2E9C-101B-9397-08002B2CF9AE}" pid="114" name="FSC#UVEKCFG@15.1700:SL_HStufe3">
    <vt:lpwstr/>
  </property>
  <property fmtid="{D5CDD505-2E9C-101B-9397-08002B2CF9AE}" pid="115" name="FSC#UVEKCFG@15.1700:SL_FStufe3">
    <vt:lpwstr/>
  </property>
  <property fmtid="{D5CDD505-2E9C-101B-9397-08002B2CF9AE}" pid="116" name="FSC#UVEKCFG@15.1700:SL_HStufe4">
    <vt:lpwstr/>
  </property>
  <property fmtid="{D5CDD505-2E9C-101B-9397-08002B2CF9AE}" pid="117" name="FSC#UVEKCFG@15.1700:SL_FStufe4">
    <vt:lpwstr/>
  </property>
  <property fmtid="{D5CDD505-2E9C-101B-9397-08002B2CF9AE}" pid="118" name="FSC#UVEKCFG@15.1700:SR_HStufe1">
    <vt:lpwstr/>
  </property>
  <property fmtid="{D5CDD505-2E9C-101B-9397-08002B2CF9AE}" pid="119" name="FSC#UVEKCFG@15.1700:SR_FStufe1">
    <vt:lpwstr/>
  </property>
  <property fmtid="{D5CDD505-2E9C-101B-9397-08002B2CF9AE}" pid="120" name="FSC#UVEKCFG@15.1700:SR_HStufe2">
    <vt:lpwstr/>
  </property>
  <property fmtid="{D5CDD505-2E9C-101B-9397-08002B2CF9AE}" pid="121" name="FSC#UVEKCFG@15.1700:SR_FStufe2">
    <vt:lpwstr/>
  </property>
  <property fmtid="{D5CDD505-2E9C-101B-9397-08002B2CF9AE}" pid="122" name="FSC#UVEKCFG@15.1700:SR_HStufe3">
    <vt:lpwstr/>
  </property>
  <property fmtid="{D5CDD505-2E9C-101B-9397-08002B2CF9AE}" pid="123" name="FSC#UVEKCFG@15.1700:SR_FStufe3">
    <vt:lpwstr/>
  </property>
  <property fmtid="{D5CDD505-2E9C-101B-9397-08002B2CF9AE}" pid="124" name="FSC#UVEKCFG@15.1700:SR_HStufe4">
    <vt:lpwstr/>
  </property>
  <property fmtid="{D5CDD505-2E9C-101B-9397-08002B2CF9AE}" pid="125" name="FSC#UVEKCFG@15.1700:SR_FStufe4">
    <vt:lpwstr/>
  </property>
  <property fmtid="{D5CDD505-2E9C-101B-9397-08002B2CF9AE}" pid="126" name="FSC#UVEKCFG@15.1700:FileResp_HStufe1">
    <vt:lpwstr/>
  </property>
  <property fmtid="{D5CDD505-2E9C-101B-9397-08002B2CF9AE}" pid="127" name="FSC#UVEKCFG@15.1700:FileResp_FStufe1">
    <vt:lpwstr/>
  </property>
  <property fmtid="{D5CDD505-2E9C-101B-9397-08002B2CF9AE}" pid="128" name="FSC#UVEKCFG@15.1700:FileResp_HStufe2">
    <vt:lpwstr/>
  </property>
  <property fmtid="{D5CDD505-2E9C-101B-9397-08002B2CF9AE}" pid="129" name="FSC#UVEKCFG@15.1700:FileResp_FStufe2">
    <vt:lpwstr/>
  </property>
  <property fmtid="{D5CDD505-2E9C-101B-9397-08002B2CF9AE}" pid="130" name="FSC#UVEKCFG@15.1700:FileResp_HStufe3">
    <vt:lpwstr/>
  </property>
  <property fmtid="{D5CDD505-2E9C-101B-9397-08002B2CF9AE}" pid="131" name="FSC#UVEKCFG@15.1700:FileResp_FStufe3">
    <vt:lpwstr/>
  </property>
  <property fmtid="{D5CDD505-2E9C-101B-9397-08002B2CF9AE}" pid="132" name="FSC#UVEKCFG@15.1700:FileResp_HStufe4">
    <vt:lpwstr/>
  </property>
  <property fmtid="{D5CDD505-2E9C-101B-9397-08002B2CF9AE}" pid="133" name="FSC#UVEKCFG@15.1700:FileResp_FStufe4">
    <vt:lpwstr/>
  </property>
  <property fmtid="{D5CDD505-2E9C-101B-9397-08002B2CF9AE}" pid="134" name="FSC#COOELAK@1.1001:Subject">
    <vt:lpwstr/>
  </property>
  <property fmtid="{D5CDD505-2E9C-101B-9397-08002B2CF9AE}" pid="135" name="FSC#COOELAK@1.1001:FileReference">
    <vt:lpwstr>414-00009</vt:lpwstr>
  </property>
  <property fmtid="{D5CDD505-2E9C-101B-9397-08002B2CF9AE}" pid="136" name="FSC#COOELAK@1.1001:FileRefYear">
    <vt:lpwstr>2013</vt:lpwstr>
  </property>
  <property fmtid="{D5CDD505-2E9C-101B-9397-08002B2CF9AE}" pid="137" name="FSC#COOELAK@1.1001:FileRefOrdinal">
    <vt:lpwstr>9</vt:lpwstr>
  </property>
  <property fmtid="{D5CDD505-2E9C-101B-9397-08002B2CF9AE}" pid="138" name="FSC#COOELAK@1.1001:FileRefOU">
    <vt:lpwstr>AEW</vt:lpwstr>
  </property>
  <property fmtid="{D5CDD505-2E9C-101B-9397-08002B2CF9AE}" pid="139" name="FSC#COOELAK@1.1001:Organization">
    <vt:lpwstr/>
  </property>
  <property fmtid="{D5CDD505-2E9C-101B-9397-08002B2CF9AE}" pid="140" name="FSC#COOELAK@1.1001:Owner">
    <vt:lpwstr>Bühlmann Christian</vt:lpwstr>
  </property>
  <property fmtid="{D5CDD505-2E9C-101B-9397-08002B2CF9AE}" pid="141" name="FSC#COOELAK@1.1001:OwnerExtension">
    <vt:lpwstr>+41 58 462 51 07</vt:lpwstr>
  </property>
  <property fmtid="{D5CDD505-2E9C-101B-9397-08002B2CF9AE}" pid="142" name="FSC#COOELAK@1.1001:OwnerFaxExtension">
    <vt:lpwstr>+41 58 463 25 00</vt:lpwstr>
  </property>
  <property fmtid="{D5CDD505-2E9C-101B-9397-08002B2CF9AE}" pid="143" name="FSC#COOELAK@1.1001:DispatchedBy">
    <vt:lpwstr/>
  </property>
  <property fmtid="{D5CDD505-2E9C-101B-9397-08002B2CF9AE}" pid="144" name="FSC#COOELAK@1.1001:DispatchedAt">
    <vt:lpwstr/>
  </property>
  <property fmtid="{D5CDD505-2E9C-101B-9397-08002B2CF9AE}" pid="145" name="FSC#COOELAK@1.1001:ApprovedBy">
    <vt:lpwstr/>
  </property>
  <property fmtid="{D5CDD505-2E9C-101B-9397-08002B2CF9AE}" pid="146" name="FSC#COOELAK@1.1001:ApprovedAt">
    <vt:lpwstr/>
  </property>
  <property fmtid="{D5CDD505-2E9C-101B-9397-08002B2CF9AE}" pid="147" name="FSC#COOELAK@1.1001:Department">
    <vt:lpwstr>Sektion Energieversorgung und Monitoring (BFE)</vt:lpwstr>
  </property>
  <property fmtid="{D5CDD505-2E9C-101B-9397-08002B2CF9AE}" pid="148" name="FSC#COOELAK@1.1001:CreatedAt">
    <vt:lpwstr>12.03.2019</vt:lpwstr>
  </property>
  <property fmtid="{D5CDD505-2E9C-101B-9397-08002B2CF9AE}" pid="149" name="FSC#COOELAK@1.1001:OU">
    <vt:lpwstr>Abteilung Energiewirtschaft (BFE)</vt:lpwstr>
  </property>
  <property fmtid="{D5CDD505-2E9C-101B-9397-08002B2CF9AE}" pid="150" name="FSC#COOELAK@1.1001:Priority">
    <vt:lpwstr> ()</vt:lpwstr>
  </property>
  <property fmtid="{D5CDD505-2E9C-101B-9397-08002B2CF9AE}" pid="151" name="FSC#COOELAK@1.1001:ObjBarCode">
    <vt:lpwstr>*COO.2207.110.3.1773983*</vt:lpwstr>
  </property>
  <property fmtid="{D5CDD505-2E9C-101B-9397-08002B2CF9AE}" pid="152" name="FSC#COOELAK@1.1001:RefBarCode">
    <vt:lpwstr>*COO.2207.110.4.1773983*</vt:lpwstr>
  </property>
  <property fmtid="{D5CDD505-2E9C-101B-9397-08002B2CF9AE}" pid="153" name="FSC#COOELAK@1.1001:FileRefBarCode">
    <vt:lpwstr>*414-00009*</vt:lpwstr>
  </property>
  <property fmtid="{D5CDD505-2E9C-101B-9397-08002B2CF9AE}" pid="154" name="FSC#COOELAK@1.1001:ExternalRef">
    <vt:lpwstr/>
  </property>
  <property fmtid="{D5CDD505-2E9C-101B-9397-08002B2CF9AE}" pid="155" name="FSC#COOELAK@1.1001:IncomingNumber">
    <vt:lpwstr/>
  </property>
  <property fmtid="{D5CDD505-2E9C-101B-9397-08002B2CF9AE}" pid="156" name="FSC#COOELAK@1.1001:IncomingSubject">
    <vt:lpwstr/>
  </property>
  <property fmtid="{D5CDD505-2E9C-101B-9397-08002B2CF9AE}" pid="157" name="FSC#COOELAK@1.1001:ProcessResponsible">
    <vt:lpwstr/>
  </property>
  <property fmtid="{D5CDD505-2E9C-101B-9397-08002B2CF9AE}" pid="158" name="FSC#COOELAK@1.1001:ProcessResponsiblePhone">
    <vt:lpwstr/>
  </property>
  <property fmtid="{D5CDD505-2E9C-101B-9397-08002B2CF9AE}" pid="159" name="FSC#COOELAK@1.1001:ProcessResponsibleMail">
    <vt:lpwstr/>
  </property>
  <property fmtid="{D5CDD505-2E9C-101B-9397-08002B2CF9AE}" pid="160" name="FSC#COOELAK@1.1001:ProcessResponsibleFax">
    <vt:lpwstr/>
  </property>
  <property fmtid="{D5CDD505-2E9C-101B-9397-08002B2CF9AE}" pid="161" name="FSC#COOELAK@1.1001:ApproverFirstName">
    <vt:lpwstr/>
  </property>
  <property fmtid="{D5CDD505-2E9C-101B-9397-08002B2CF9AE}" pid="162" name="FSC#COOELAK@1.1001:ApproverSurName">
    <vt:lpwstr/>
  </property>
  <property fmtid="{D5CDD505-2E9C-101B-9397-08002B2CF9AE}" pid="163" name="FSC#COOELAK@1.1001:ApproverTitle">
    <vt:lpwstr/>
  </property>
  <property fmtid="{D5CDD505-2E9C-101B-9397-08002B2CF9AE}" pid="164" name="FSC#COOELAK@1.1001:ExternalDate">
    <vt:lpwstr/>
  </property>
  <property fmtid="{D5CDD505-2E9C-101B-9397-08002B2CF9AE}" pid="165" name="FSC#COOELAK@1.1001:SettlementApprovedAt">
    <vt:lpwstr/>
  </property>
  <property fmtid="{D5CDD505-2E9C-101B-9397-08002B2CF9AE}" pid="166" name="FSC#COOELAK@1.1001:BaseNumber">
    <vt:lpwstr>414</vt:lpwstr>
  </property>
  <property fmtid="{D5CDD505-2E9C-101B-9397-08002B2CF9AE}" pid="167" name="FSC#COOELAK@1.1001:CurrentUserRolePos">
    <vt:lpwstr>Sachbearbeiter/in</vt:lpwstr>
  </property>
  <property fmtid="{D5CDD505-2E9C-101B-9397-08002B2CF9AE}" pid="168" name="FSC#COOELAK@1.1001:CurrentUserEmail">
    <vt:lpwstr>christian.buehlmann@bfe.admin.ch</vt:lpwstr>
  </property>
  <property fmtid="{D5CDD505-2E9C-101B-9397-08002B2CF9AE}" pid="169" name="FSC#ELAKGOV@1.1001:PersonalSubjGender">
    <vt:lpwstr/>
  </property>
  <property fmtid="{D5CDD505-2E9C-101B-9397-08002B2CF9AE}" pid="170" name="FSC#ELAKGOV@1.1001:PersonalSubjFirstName">
    <vt:lpwstr/>
  </property>
  <property fmtid="{D5CDD505-2E9C-101B-9397-08002B2CF9AE}" pid="171" name="FSC#ELAKGOV@1.1001:PersonalSubjSurName">
    <vt:lpwstr/>
  </property>
  <property fmtid="{D5CDD505-2E9C-101B-9397-08002B2CF9AE}" pid="172" name="FSC#ELAKGOV@1.1001:PersonalSubjSalutation">
    <vt:lpwstr/>
  </property>
  <property fmtid="{D5CDD505-2E9C-101B-9397-08002B2CF9AE}" pid="173" name="FSC#ELAKGOV@1.1001:PersonalSubjAddress">
    <vt:lpwstr/>
  </property>
  <property fmtid="{D5CDD505-2E9C-101B-9397-08002B2CF9AE}" pid="174" name="FSC#ATSTATECFG@1.1001:Office">
    <vt:lpwstr/>
  </property>
  <property fmtid="{D5CDD505-2E9C-101B-9397-08002B2CF9AE}" pid="175" name="FSC#ATSTATECFG@1.1001:Agent">
    <vt:lpwstr/>
  </property>
  <property fmtid="{D5CDD505-2E9C-101B-9397-08002B2CF9AE}" pid="176" name="FSC#ATSTATECFG@1.1001:AgentPhone">
    <vt:lpwstr/>
  </property>
  <property fmtid="{D5CDD505-2E9C-101B-9397-08002B2CF9AE}" pid="177" name="FSC#ATSTATECFG@1.1001:DepartmentFax">
    <vt:lpwstr/>
  </property>
  <property fmtid="{D5CDD505-2E9C-101B-9397-08002B2CF9AE}" pid="178" name="FSC#ATSTATECFG@1.1001:DepartmentEmail">
    <vt:lpwstr/>
  </property>
  <property fmtid="{D5CDD505-2E9C-101B-9397-08002B2CF9AE}" pid="179" name="FSC#ATSTATECFG@1.1001:SubfileDate">
    <vt:lpwstr/>
  </property>
  <property fmtid="{D5CDD505-2E9C-101B-9397-08002B2CF9AE}" pid="180" name="FSC#ATSTATECFG@1.1001:SubfileSubject">
    <vt:lpwstr>MP_19.xxx_Gesuchformular_2019_v2.0</vt:lpwstr>
  </property>
  <property fmtid="{D5CDD505-2E9C-101B-9397-08002B2CF9AE}" pid="181" name="FSC#ATSTATECFG@1.1001:DepartmentZipCode">
    <vt:lpwstr>3003</vt:lpwstr>
  </property>
  <property fmtid="{D5CDD505-2E9C-101B-9397-08002B2CF9AE}" pid="182" name="FSC#ATSTATECFG@1.1001:DepartmentCountry">
    <vt:lpwstr/>
  </property>
  <property fmtid="{D5CDD505-2E9C-101B-9397-08002B2CF9AE}" pid="183" name="FSC#ATSTATECFG@1.1001:DepartmentCity">
    <vt:lpwstr>Bern</vt:lpwstr>
  </property>
  <property fmtid="{D5CDD505-2E9C-101B-9397-08002B2CF9AE}" pid="184" name="FSC#ATSTATECFG@1.1001:DepartmentStreet">
    <vt:lpwstr>Mühlestrasse 4</vt:lpwstr>
  </property>
  <property fmtid="{D5CDD505-2E9C-101B-9397-08002B2CF9AE}" pid="185" name="FSC#ATSTATECFG@1.1001:DepartmentDVR">
    <vt:lpwstr/>
  </property>
  <property fmtid="{D5CDD505-2E9C-101B-9397-08002B2CF9AE}" pid="186" name="FSC#ATSTATECFG@1.1001:DepartmentUID">
    <vt:lpwstr/>
  </property>
  <property fmtid="{D5CDD505-2E9C-101B-9397-08002B2CF9AE}" pid="187" name="FSC#ATSTATECFG@1.1001:SubfileReference">
    <vt:lpwstr>414-00009/00013/00002/00017/00003/00020/00016</vt:lpwstr>
  </property>
  <property fmtid="{D5CDD505-2E9C-101B-9397-08002B2CF9AE}" pid="188" name="FSC#ATSTATECFG@1.1001:Clause">
    <vt:lpwstr/>
  </property>
  <property fmtid="{D5CDD505-2E9C-101B-9397-08002B2CF9AE}" pid="189" name="FSC#ATSTATECFG@1.1001:ApprovedSignature">
    <vt:lpwstr/>
  </property>
  <property fmtid="{D5CDD505-2E9C-101B-9397-08002B2CF9AE}" pid="190" name="FSC#ATSTATECFG@1.1001:BankAccount">
    <vt:lpwstr/>
  </property>
  <property fmtid="{D5CDD505-2E9C-101B-9397-08002B2CF9AE}" pid="191" name="FSC#ATSTATECFG@1.1001:BankAccountOwner">
    <vt:lpwstr/>
  </property>
  <property fmtid="{D5CDD505-2E9C-101B-9397-08002B2CF9AE}" pid="192" name="FSC#ATSTATECFG@1.1001:BankInstitute">
    <vt:lpwstr/>
  </property>
  <property fmtid="{D5CDD505-2E9C-101B-9397-08002B2CF9AE}" pid="193" name="FSC#ATSTATECFG@1.1001:BankAccountID">
    <vt:lpwstr/>
  </property>
  <property fmtid="{D5CDD505-2E9C-101B-9397-08002B2CF9AE}" pid="194" name="FSC#ATSTATECFG@1.1001:BankAccountIBAN">
    <vt:lpwstr/>
  </property>
  <property fmtid="{D5CDD505-2E9C-101B-9397-08002B2CF9AE}" pid="195" name="FSC#ATSTATECFG@1.1001:BankAccountBIC">
    <vt:lpwstr/>
  </property>
  <property fmtid="{D5CDD505-2E9C-101B-9397-08002B2CF9AE}" pid="196" name="FSC#ATSTATECFG@1.1001:BankName">
    <vt:lpwstr/>
  </property>
  <property fmtid="{D5CDD505-2E9C-101B-9397-08002B2CF9AE}" pid="197" name="FSC#COOSYSTEM@1.1:Container">
    <vt:lpwstr>COO.2207.110.3.1773983</vt:lpwstr>
  </property>
  <property fmtid="{D5CDD505-2E9C-101B-9397-08002B2CF9AE}" pid="198" name="FSC#FSCFOLIO@1.1001:docpropproject">
    <vt:lpwstr/>
  </property>
  <property fmtid="{D5CDD505-2E9C-101B-9397-08002B2CF9AE}" pid="199" name="_NewReviewCycle">
    <vt:lpwstr/>
  </property>
  <property fmtid="{D5CDD505-2E9C-101B-9397-08002B2CF9AE}" pid="200" name="ContentTypeId">
    <vt:lpwstr>0x01010020E74BB94D2E5741B8F9EF74CA6F7403</vt:lpwstr>
  </property>
  <property fmtid="{D5CDD505-2E9C-101B-9397-08002B2CF9AE}" pid="201" name="MSIP_Label_245c3252-146d-46f3-8062-82cd8c8d7e7d_Enabled">
    <vt:lpwstr>true</vt:lpwstr>
  </property>
  <property fmtid="{D5CDD505-2E9C-101B-9397-08002B2CF9AE}" pid="202" name="MSIP_Label_245c3252-146d-46f3-8062-82cd8c8d7e7d_SetDate">
    <vt:lpwstr>2025-03-05T09:47:12Z</vt:lpwstr>
  </property>
  <property fmtid="{D5CDD505-2E9C-101B-9397-08002B2CF9AE}" pid="203" name="MSIP_Label_245c3252-146d-46f3-8062-82cd8c8d7e7d_Method">
    <vt:lpwstr>Privileged</vt:lpwstr>
  </property>
  <property fmtid="{D5CDD505-2E9C-101B-9397-08002B2CF9AE}" pid="204" name="MSIP_Label_245c3252-146d-46f3-8062-82cd8c8d7e7d_Name">
    <vt:lpwstr>L1</vt:lpwstr>
  </property>
  <property fmtid="{D5CDD505-2E9C-101B-9397-08002B2CF9AE}" pid="205" name="MSIP_Label_245c3252-146d-46f3-8062-82cd8c8d7e7d_SiteId">
    <vt:lpwstr>6ae27add-8276-4a38-88c1-3a9c1f973767</vt:lpwstr>
  </property>
  <property fmtid="{D5CDD505-2E9C-101B-9397-08002B2CF9AE}" pid="206" name="MSIP_Label_245c3252-146d-46f3-8062-82cd8c8d7e7d_ActionId">
    <vt:lpwstr>a8c58942-4f86-4c35-bda3-7e1c90b88bb9</vt:lpwstr>
  </property>
  <property fmtid="{D5CDD505-2E9C-101B-9397-08002B2CF9AE}" pid="207" name="MSIP_Label_245c3252-146d-46f3-8062-82cd8c8d7e7d_ContentBits">
    <vt:lpwstr>0</vt:lpwstr>
  </property>
  <property fmtid="{D5CDD505-2E9C-101B-9397-08002B2CF9AE}" pid="208" name="MSIP_Label_245c3252-146d-46f3-8062-82cd8c8d7e7d_Tag">
    <vt:lpwstr>10, 0, 1, 1</vt:lpwstr>
  </property>
</Properties>
</file>